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Resonate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<sst xmlns="http://schemas.openxmlformats.org/spreadsheetml/2006/main" count="165" uniqueCount="73">
  <si>
    <t>Trial program to begin to estimate the resonant air frequencies for ukuleles using</t>
  </si>
  <si>
    <t>the formula f=6600/L where L is the length of the dimension in question</t>
  </si>
  <si>
    <t>in inches.  See Allen, GAL 1 &amp; 13</t>
  </si>
  <si>
    <t>Ukulele</t>
  </si>
  <si>
    <t>Frequency for widths</t>
  </si>
  <si>
    <t>Frequency for depths</t>
  </si>
  <si>
    <t>Frequency</t>
  </si>
  <si>
    <t>Type, Meas.etc</t>
  </si>
  <si>
    <t>U. bout</t>
  </si>
  <si>
    <t>Waist</t>
  </si>
  <si>
    <t>L. bout</t>
  </si>
  <si>
    <t>Body Length</t>
  </si>
  <si>
    <t>Soprano,inches</t>
  </si>
  <si>
    <t>Soprano, freq</t>
  </si>
  <si>
    <t>Nearest note</t>
  </si>
  <si>
    <t>D#</t>
  </si>
  <si>
    <t>G#</t>
  </si>
  <si>
    <t>C</t>
  </si>
  <si>
    <t>F#</t>
  </si>
  <si>
    <t>F</t>
  </si>
  <si>
    <t>Estimated Helmholz frequency:</t>
  </si>
  <si>
    <t>Nearest note:</t>
  </si>
  <si>
    <t>Uke C</t>
  </si>
  <si>
    <t>Usual tuning (4,3,2,1): G(392), C(261.6), E(329.6, A(440)</t>
  </si>
  <si>
    <t>Concert, inches</t>
  </si>
  <si>
    <t>Concert, freq</t>
  </si>
  <si>
    <t>F#/G</t>
  </si>
  <si>
    <t>F/F#</t>
  </si>
  <si>
    <t>E/F</t>
  </si>
  <si>
    <t>D#/E</t>
  </si>
  <si>
    <t>D/D#</t>
  </si>
  <si>
    <t>Uke low A</t>
  </si>
  <si>
    <t>Tenor, inches</t>
  </si>
  <si>
    <t>Tenor, freq</t>
  </si>
  <si>
    <t>B/C</t>
  </si>
  <si>
    <t>G</t>
  </si>
  <si>
    <t>C#</t>
  </si>
  <si>
    <t>Uke low G</t>
  </si>
  <si>
    <t>Usual tunings (4,3,2,1): G(196,392), C(261.6,523.2), E(329.6), A(220,440)</t>
  </si>
  <si>
    <t>Baritone,inches</t>
  </si>
  <si>
    <t>Baritone, freq</t>
  </si>
  <si>
    <t>A</t>
  </si>
  <si>
    <t>C/C#</t>
  </si>
  <si>
    <t>E</t>
  </si>
  <si>
    <t>A#</t>
  </si>
  <si>
    <t>Uke low D#</t>
  </si>
  <si>
    <t>Usual tunings (4,3,2,1): D(146.8), G(196), B(246.9), E(329.6)</t>
  </si>
  <si>
    <t>Classical Guitar</t>
  </si>
  <si>
    <t>Guitar, freq.</t>
  </si>
  <si>
    <t>Calculation of dimensions for resonances from frequencies</t>
  </si>
  <si>
    <t>f'</t>
  </si>
  <si>
    <t>f"</t>
  </si>
  <si>
    <t>f"'</t>
  </si>
  <si>
    <t>Lower Notes</t>
  </si>
  <si>
    <t>Freq.</t>
  </si>
  <si>
    <t>Length,in</t>
  </si>
  <si>
    <t>Low D</t>
  </si>
  <si>
    <t>Low D#</t>
  </si>
  <si>
    <t>Low E</t>
  </si>
  <si>
    <t>Low F</t>
  </si>
  <si>
    <t>Low F#</t>
  </si>
  <si>
    <t>Low G</t>
  </si>
  <si>
    <t>Low G#</t>
  </si>
  <si>
    <t>Low A</t>
  </si>
  <si>
    <t>Low A#</t>
  </si>
  <si>
    <t>Low B</t>
  </si>
  <si>
    <t>D</t>
  </si>
  <si>
    <t>B</t>
  </si>
  <si>
    <t>High C</t>
  </si>
  <si>
    <t>Guitar</t>
  </si>
  <si>
    <t>OO-18, inches</t>
  </si>
  <si>
    <t>OO-18, freq</t>
  </si>
  <si>
    <t>G/G#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</si>
</sst>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2"/>
      <name val="Arrus B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Georgi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showOutlineSymbols="0" zoomScale="87" zoomScaleNormal="87" workbookViewId="0" topLeftCell="A1">
      <selection activeCell="A1" sqref="A1"/>
    </sheetView>
  </sheetViews>
  <sheetFormatPr defaultColWidth="8.796875" defaultRowHeight="15"/>
  <cols>
    <col min="1" max="1" width="16.69921875" style="0" customWidth="1"/>
    <col min="2" max="8" width="11.69921875" style="0" customWidth="1"/>
    <col min="9" max="16384" width="9.699218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8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2" t="s">
        <v>3</v>
      </c>
      <c r="B5" s="1" t="s">
        <v>4</v>
      </c>
      <c r="C5" s="1"/>
      <c r="D5" s="1"/>
      <c r="E5" s="1" t="s">
        <v>5</v>
      </c>
      <c r="F5" s="1"/>
      <c r="G5" s="1"/>
      <c r="H5" s="2" t="s">
        <v>6</v>
      </c>
      <c r="I5" s="1"/>
    </row>
    <row r="6" spans="1:9" ht="18">
      <c r="A6" s="1" t="s">
        <v>7</v>
      </c>
      <c r="B6" s="2" t="s">
        <v>8</v>
      </c>
      <c r="C6" s="2" t="s">
        <v>9</v>
      </c>
      <c r="D6" s="2" t="s">
        <v>10</v>
      </c>
      <c r="E6" s="2" t="s">
        <v>8</v>
      </c>
      <c r="F6" s="2" t="s">
        <v>9</v>
      </c>
      <c r="G6" s="2" t="s">
        <v>10</v>
      </c>
      <c r="H6" s="1" t="s">
        <v>11</v>
      </c>
      <c r="I6" s="1"/>
    </row>
    <row r="7" spans="1:9" ht="18">
      <c r="A7" s="1"/>
      <c r="B7" s="1"/>
      <c r="C7" s="1"/>
      <c r="D7" s="1"/>
      <c r="E7" s="1"/>
      <c r="F7" s="1"/>
      <c r="G7" s="1"/>
      <c r="H7" s="1"/>
      <c r="I7" s="1"/>
    </row>
    <row r="8" spans="1:9" ht="18">
      <c r="A8" s="2" t="s">
        <v>12</v>
      </c>
      <c r="B8" s="3">
        <v>5.3</v>
      </c>
      <c r="C8" s="3">
        <v>4</v>
      </c>
      <c r="D8" s="3">
        <v>6.2</v>
      </c>
      <c r="E8" s="3">
        <v>2</v>
      </c>
      <c r="F8" s="3">
        <v>2.2</v>
      </c>
      <c r="G8" s="3">
        <v>2.2</v>
      </c>
      <c r="H8" s="3">
        <v>9.5</v>
      </c>
      <c r="I8" s="1"/>
    </row>
    <row r="9" spans="1:9" ht="18">
      <c r="A9" s="1" t="s">
        <v>13</v>
      </c>
      <c r="B9" s="3">
        <f aca="true" t="shared" si="0" ref="B9:H9">6600/B8</f>
        <v>1245.2830188679245</v>
      </c>
      <c r="C9" s="3">
        <f t="shared" si="0"/>
        <v>1650</v>
      </c>
      <c r="D9" s="3">
        <f t="shared" si="0"/>
        <v>1064.516129032258</v>
      </c>
      <c r="E9" s="3">
        <f t="shared" si="0"/>
        <v>3300</v>
      </c>
      <c r="F9" s="3">
        <f t="shared" si="0"/>
        <v>2999.9999999999995</v>
      </c>
      <c r="G9" s="3">
        <f t="shared" si="0"/>
        <v>2999.9999999999995</v>
      </c>
      <c r="H9" s="3">
        <f t="shared" si="0"/>
        <v>694.7368421052631</v>
      </c>
      <c r="I9" s="1"/>
    </row>
    <row r="10" spans="1:9" ht="18">
      <c r="A10" s="1" t="s">
        <v>14</v>
      </c>
      <c r="B10" s="2" t="s">
        <v>15</v>
      </c>
      <c r="C10" s="2" t="s">
        <v>16</v>
      </c>
      <c r="D10" s="2" t="s">
        <v>17</v>
      </c>
      <c r="E10" s="2" t="s">
        <v>16</v>
      </c>
      <c r="F10" s="2" t="s">
        <v>18</v>
      </c>
      <c r="G10" s="2" t="s">
        <v>18</v>
      </c>
      <c r="H10" s="2" t="s">
        <v>19</v>
      </c>
      <c r="I10" s="1"/>
    </row>
    <row r="11" spans="1:9" ht="18">
      <c r="A11" s="1" t="s">
        <v>20</v>
      </c>
      <c r="B11" s="1"/>
      <c r="C11" s="1"/>
      <c r="D11" s="3">
        <f>(3300/H8)*((1.75/((C8+F8)/2))^0.5)</f>
        <v>260.99279121366374</v>
      </c>
      <c r="E11" s="1" t="s">
        <v>21</v>
      </c>
      <c r="F11" s="1"/>
      <c r="G11" s="1" t="s">
        <v>22</v>
      </c>
      <c r="H11" s="1"/>
      <c r="I11" s="1"/>
    </row>
    <row r="12" spans="1:9" ht="18">
      <c r="A12" s="1" t="s">
        <v>23</v>
      </c>
      <c r="B12" s="1"/>
      <c r="C12" s="1"/>
      <c r="D12" s="1"/>
      <c r="E12" s="1"/>
      <c r="F12" s="1"/>
      <c r="G12" s="1"/>
      <c r="H12" s="1"/>
      <c r="I12" s="1"/>
    </row>
    <row r="13" spans="1:9" ht="18">
      <c r="A13" s="1"/>
      <c r="B13" s="1"/>
      <c r="C13" s="1"/>
      <c r="D13" s="1"/>
      <c r="E13" s="1"/>
      <c r="F13" s="1"/>
      <c r="G13" s="1"/>
      <c r="H13" s="1"/>
      <c r="I13" s="1"/>
    </row>
    <row r="14" spans="1:9" ht="18">
      <c r="A14" s="2" t="s">
        <v>24</v>
      </c>
      <c r="B14" s="3">
        <v>5.8</v>
      </c>
      <c r="C14" s="3">
        <v>4.6</v>
      </c>
      <c r="D14" s="3">
        <v>7.7</v>
      </c>
      <c r="E14" s="3">
        <v>2.4</v>
      </c>
      <c r="F14" s="3">
        <v>2.6</v>
      </c>
      <c r="G14" s="3">
        <v>2.6</v>
      </c>
      <c r="H14" s="3">
        <v>11</v>
      </c>
      <c r="I14" s="1"/>
    </row>
    <row r="15" spans="1:9" ht="18">
      <c r="A15" s="1" t="s">
        <v>25</v>
      </c>
      <c r="B15" s="3">
        <f aca="true" t="shared" si="1" ref="B15:H15">6600/B14</f>
        <v>1137.9310344827586</v>
      </c>
      <c r="C15" s="3">
        <f t="shared" si="1"/>
        <v>1434.7826086956522</v>
      </c>
      <c r="D15" s="3">
        <f t="shared" si="1"/>
        <v>857.1428571428571</v>
      </c>
      <c r="E15" s="3">
        <f t="shared" si="1"/>
        <v>2750</v>
      </c>
      <c r="F15" s="3">
        <f t="shared" si="1"/>
        <v>2538.4615384615386</v>
      </c>
      <c r="G15" s="3">
        <f t="shared" si="1"/>
        <v>2538.4615384615386</v>
      </c>
      <c r="H15" s="3">
        <f t="shared" si="1"/>
        <v>600</v>
      </c>
      <c r="I15" s="1"/>
    </row>
    <row r="16" spans="1:9" ht="18">
      <c r="A16" s="1" t="s">
        <v>14</v>
      </c>
      <c r="B16" s="2" t="s">
        <v>26</v>
      </c>
      <c r="C16" s="2" t="s">
        <v>27</v>
      </c>
      <c r="D16" s="2" t="s">
        <v>16</v>
      </c>
      <c r="E16" s="2" t="s">
        <v>28</v>
      </c>
      <c r="F16" s="2" t="s">
        <v>29</v>
      </c>
      <c r="G16" s="2" t="s">
        <v>29</v>
      </c>
      <c r="H16" s="2" t="s">
        <v>30</v>
      </c>
      <c r="I16" s="1"/>
    </row>
    <row r="17" spans="1:9" ht="18">
      <c r="A17" s="1" t="s">
        <v>20</v>
      </c>
      <c r="B17" s="1"/>
      <c r="C17" s="1"/>
      <c r="D17" s="3">
        <f>(3300/H14)*((2/((C14+F14)/2))^0.5)</f>
        <v>223.60679774997897</v>
      </c>
      <c r="E17" s="1" t="s">
        <v>21</v>
      </c>
      <c r="F17" s="1"/>
      <c r="G17" s="1" t="s">
        <v>31</v>
      </c>
      <c r="H17" s="1"/>
      <c r="I17" s="1"/>
    </row>
    <row r="18" spans="1:9" ht="18">
      <c r="A18" s="1" t="s">
        <v>23</v>
      </c>
      <c r="B18" s="1"/>
      <c r="C18" s="1"/>
      <c r="D18" s="1"/>
      <c r="E18" s="1"/>
      <c r="F18" s="1"/>
      <c r="G18" s="1"/>
      <c r="H18" s="1"/>
      <c r="I18" s="1"/>
    </row>
    <row r="19" spans="1:9" ht="18">
      <c r="A19" s="1"/>
      <c r="B19" s="1"/>
      <c r="C19" s="1"/>
      <c r="D19" s="1"/>
      <c r="E19" s="1"/>
      <c r="F19" s="1"/>
      <c r="G19" s="1"/>
      <c r="H19" s="1"/>
      <c r="I19" s="1"/>
    </row>
    <row r="20" spans="1:9" ht="18">
      <c r="A20" s="2" t="s">
        <v>3</v>
      </c>
      <c r="B20" s="1" t="s">
        <v>4</v>
      </c>
      <c r="C20" s="1"/>
      <c r="D20" s="1"/>
      <c r="E20" s="1" t="s">
        <v>5</v>
      </c>
      <c r="F20" s="1"/>
      <c r="G20" s="1"/>
      <c r="H20" s="2" t="s">
        <v>6</v>
      </c>
      <c r="I20" s="1"/>
    </row>
    <row r="21" spans="1:9" ht="18">
      <c r="A21" s="1" t="s">
        <v>7</v>
      </c>
      <c r="B21" s="2" t="s">
        <v>8</v>
      </c>
      <c r="C21" s="2" t="s">
        <v>9</v>
      </c>
      <c r="D21" s="2" t="s">
        <v>10</v>
      </c>
      <c r="E21" s="2" t="s">
        <v>8</v>
      </c>
      <c r="F21" s="2" t="s">
        <v>9</v>
      </c>
      <c r="G21" s="2" t="s">
        <v>10</v>
      </c>
      <c r="H21" s="1" t="s">
        <v>11</v>
      </c>
      <c r="I21" s="1"/>
    </row>
    <row r="22" spans="1:9" ht="18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2" t="s">
        <v>32</v>
      </c>
      <c r="B23" s="3">
        <v>6.6</v>
      </c>
      <c r="C23" s="3">
        <v>5.6</v>
      </c>
      <c r="D23" s="3">
        <v>8.75</v>
      </c>
      <c r="E23" s="3">
        <v>2.3</v>
      </c>
      <c r="F23" s="3">
        <v>2.6</v>
      </c>
      <c r="G23" s="3">
        <v>2.6</v>
      </c>
      <c r="H23" s="3">
        <v>12</v>
      </c>
      <c r="I23" s="1"/>
    </row>
    <row r="24" spans="1:9" ht="18">
      <c r="A24" s="2" t="s">
        <v>33</v>
      </c>
      <c r="B24" s="3">
        <f aca="true" t="shared" si="2" ref="B24:H24">6600/B23</f>
        <v>1000</v>
      </c>
      <c r="C24" s="3">
        <f t="shared" si="2"/>
        <v>1178.5714285714287</v>
      </c>
      <c r="D24" s="3">
        <f t="shared" si="2"/>
        <v>754.2857142857143</v>
      </c>
      <c r="E24" s="3">
        <f t="shared" si="2"/>
        <v>2869.5652173913045</v>
      </c>
      <c r="F24" s="3">
        <f t="shared" si="2"/>
        <v>2538.4615384615386</v>
      </c>
      <c r="G24" s="3">
        <f t="shared" si="2"/>
        <v>2538.4615384615386</v>
      </c>
      <c r="H24" s="3">
        <f t="shared" si="2"/>
        <v>550</v>
      </c>
      <c r="I24" s="1"/>
    </row>
    <row r="25" spans="1:9" ht="18">
      <c r="A25" s="1" t="s">
        <v>14</v>
      </c>
      <c r="B25" s="2" t="s">
        <v>34</v>
      </c>
      <c r="C25" s="2" t="s">
        <v>35</v>
      </c>
      <c r="D25" s="2" t="s">
        <v>26</v>
      </c>
      <c r="E25" s="2" t="s">
        <v>27</v>
      </c>
      <c r="F25" s="2" t="s">
        <v>29</v>
      </c>
      <c r="G25" s="2" t="s">
        <v>29</v>
      </c>
      <c r="H25" s="2" t="s">
        <v>36</v>
      </c>
      <c r="I25" s="1"/>
    </row>
    <row r="26" spans="1:9" ht="18">
      <c r="A26" s="1" t="s">
        <v>20</v>
      </c>
      <c r="B26" s="1"/>
      <c r="C26" s="1"/>
      <c r="D26" s="3">
        <f>(3300/H23)*((2/((C23+F23)/2))^0.5)</f>
        <v>192.06833133663403</v>
      </c>
      <c r="E26" s="1" t="s">
        <v>21</v>
      </c>
      <c r="F26" s="1"/>
      <c r="G26" s="1" t="s">
        <v>37</v>
      </c>
      <c r="H26" s="1"/>
      <c r="I26" s="1"/>
    </row>
    <row r="27" spans="1:9" ht="18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9" ht="18">
      <c r="A28" s="1"/>
      <c r="B28" s="1"/>
      <c r="C28" s="1"/>
      <c r="D28" s="1"/>
      <c r="E28" s="1"/>
      <c r="F28" s="1"/>
      <c r="G28" s="1"/>
      <c r="H28" s="1"/>
      <c r="I28" s="1"/>
    </row>
    <row r="29" spans="1:9" ht="18">
      <c r="A29" s="2" t="s">
        <v>39</v>
      </c>
      <c r="B29" s="4">
        <v>7.5</v>
      </c>
      <c r="C29" s="4">
        <v>6.2</v>
      </c>
      <c r="D29" s="4">
        <v>10</v>
      </c>
      <c r="E29" s="4">
        <v>3</v>
      </c>
      <c r="F29" s="4">
        <v>3.1</v>
      </c>
      <c r="G29" s="4">
        <v>3.25</v>
      </c>
      <c r="H29" s="4">
        <v>14</v>
      </c>
      <c r="I29" s="1"/>
    </row>
    <row r="30" spans="1:9" ht="18">
      <c r="A30" s="2" t="s">
        <v>40</v>
      </c>
      <c r="B30" s="3">
        <f aca="true" t="shared" si="3" ref="B30:H30">6600/B29</f>
        <v>880</v>
      </c>
      <c r="C30" s="3">
        <f t="shared" si="3"/>
        <v>1064.516129032258</v>
      </c>
      <c r="D30" s="3">
        <f t="shared" si="3"/>
        <v>660</v>
      </c>
      <c r="E30" s="3">
        <f t="shared" si="3"/>
        <v>2200</v>
      </c>
      <c r="F30" s="3">
        <f t="shared" si="3"/>
        <v>2129.032258064516</v>
      </c>
      <c r="G30" s="3">
        <f t="shared" si="3"/>
        <v>2030.7692307692307</v>
      </c>
      <c r="H30" s="3">
        <f t="shared" si="3"/>
        <v>471.42857142857144</v>
      </c>
      <c r="I30" s="1"/>
    </row>
    <row r="31" spans="1:9" ht="18">
      <c r="A31" s="1" t="s">
        <v>14</v>
      </c>
      <c r="B31" s="2" t="s">
        <v>41</v>
      </c>
      <c r="C31" s="2" t="s">
        <v>42</v>
      </c>
      <c r="D31" s="2" t="s">
        <v>43</v>
      </c>
      <c r="E31" s="2" t="s">
        <v>36</v>
      </c>
      <c r="F31" s="2" t="s">
        <v>42</v>
      </c>
      <c r="G31" s="2" t="s">
        <v>34</v>
      </c>
      <c r="H31" s="2" t="s">
        <v>44</v>
      </c>
      <c r="I31" s="1"/>
    </row>
    <row r="32" spans="1:9" ht="18">
      <c r="A32" s="1" t="s">
        <v>20</v>
      </c>
      <c r="B32" s="1"/>
      <c r="C32" s="1"/>
      <c r="D32" s="3">
        <f>(3300/H29)*((2/((C29+F29)/2))^0.5)</f>
        <v>154.5875184347889</v>
      </c>
      <c r="E32" s="1" t="s">
        <v>21</v>
      </c>
      <c r="F32" s="1"/>
      <c r="G32" s="1" t="s">
        <v>45</v>
      </c>
      <c r="H32" s="1"/>
      <c r="I32" s="1"/>
    </row>
    <row r="33" spans="1:9" ht="18">
      <c r="A33" s="1" t="s">
        <v>46</v>
      </c>
      <c r="B33" s="1"/>
      <c r="C33" s="1"/>
      <c r="D33" s="1"/>
      <c r="E33" s="1"/>
      <c r="F33" s="1"/>
      <c r="G33" s="1"/>
      <c r="H33" s="1"/>
      <c r="I33" s="1"/>
    </row>
    <row r="34" spans="1:9" ht="18">
      <c r="A34" s="1"/>
      <c r="B34" s="1"/>
      <c r="C34" s="1"/>
      <c r="D34" s="1"/>
      <c r="E34" s="1"/>
      <c r="F34" s="1"/>
      <c r="G34" s="1"/>
      <c r="H34" s="1"/>
      <c r="I34" s="1"/>
    </row>
    <row r="35" spans="1:9" ht="18">
      <c r="A35" s="1" t="s">
        <v>7</v>
      </c>
      <c r="B35" s="2" t="s">
        <v>8</v>
      </c>
      <c r="C35" s="2" t="s">
        <v>9</v>
      </c>
      <c r="D35" s="2" t="s">
        <v>10</v>
      </c>
      <c r="E35" s="2" t="s">
        <v>8</v>
      </c>
      <c r="F35" s="2" t="s">
        <v>9</v>
      </c>
      <c r="G35" s="2" t="s">
        <v>10</v>
      </c>
      <c r="H35" s="1" t="s">
        <v>11</v>
      </c>
      <c r="I35" s="1"/>
    </row>
    <row r="36" spans="1:9" ht="18">
      <c r="A36" s="1"/>
      <c r="B36" s="1"/>
      <c r="C36" s="1"/>
      <c r="D36" s="1"/>
      <c r="E36" s="1"/>
      <c r="F36" s="1"/>
      <c r="G36" s="1"/>
      <c r="H36" s="1"/>
      <c r="I36" s="1"/>
    </row>
    <row r="37" spans="1:9" ht="18">
      <c r="A37" s="1" t="s">
        <v>47</v>
      </c>
      <c r="B37" s="1">
        <v>10.75</v>
      </c>
      <c r="C37" s="4">
        <v>9</v>
      </c>
      <c r="D37" s="4">
        <v>14</v>
      </c>
      <c r="E37" s="4">
        <v>4.25</v>
      </c>
      <c r="F37" s="4">
        <v>4.25</v>
      </c>
      <c r="G37" s="4">
        <v>4.25</v>
      </c>
      <c r="H37" s="4">
        <v>18.75</v>
      </c>
      <c r="I37" s="1"/>
    </row>
    <row r="38" spans="1:9" ht="18">
      <c r="A38" s="1" t="s">
        <v>48</v>
      </c>
      <c r="B38" s="3">
        <f aca="true" t="shared" si="4" ref="B38:H38">6600/B37</f>
        <v>613.953488372093</v>
      </c>
      <c r="C38" s="3">
        <f t="shared" si="4"/>
        <v>733.3333333333334</v>
      </c>
      <c r="D38" s="3">
        <f t="shared" si="4"/>
        <v>471.42857142857144</v>
      </c>
      <c r="E38" s="3">
        <f t="shared" si="4"/>
        <v>1552.9411764705883</v>
      </c>
      <c r="F38" s="3">
        <f t="shared" si="4"/>
        <v>1552.9411764705883</v>
      </c>
      <c r="G38" s="3">
        <f t="shared" si="4"/>
        <v>1552.9411764705883</v>
      </c>
      <c r="H38" s="3">
        <f t="shared" si="4"/>
        <v>352</v>
      </c>
      <c r="I38" s="1"/>
    </row>
    <row r="39" spans="1:9" ht="18">
      <c r="A39" s="1" t="s">
        <v>14</v>
      </c>
      <c r="B39" s="2" t="s">
        <v>15</v>
      </c>
      <c r="C39" s="2" t="s">
        <v>18</v>
      </c>
      <c r="D39" s="2" t="s">
        <v>44</v>
      </c>
      <c r="E39" s="2" t="s">
        <v>35</v>
      </c>
      <c r="F39" s="2" t="s">
        <v>35</v>
      </c>
      <c r="G39" s="2" t="s">
        <v>35</v>
      </c>
      <c r="H39" s="2" t="s">
        <v>19</v>
      </c>
      <c r="I39" s="1"/>
    </row>
    <row r="40" spans="1:9" ht="18">
      <c r="A40" s="1" t="s">
        <v>20</v>
      </c>
      <c r="B40" s="1"/>
      <c r="C40" s="1"/>
      <c r="D40" s="3">
        <f>(3300/H37)*((2/((C37+F37)/2))^0.5)</f>
        <v>96.70183701987708</v>
      </c>
      <c r="E40" s="1" t="s">
        <v>21</v>
      </c>
      <c r="F40" s="1"/>
      <c r="G40" s="2" t="s">
        <v>35</v>
      </c>
      <c r="H40" s="1"/>
      <c r="I40" s="1"/>
    </row>
    <row r="41" spans="1:9" ht="18">
      <c r="A41" s="1" t="s">
        <v>46</v>
      </c>
      <c r="B41" s="1"/>
      <c r="C41" s="1"/>
      <c r="D41" s="1"/>
      <c r="E41" s="1"/>
      <c r="F41" s="1"/>
      <c r="G41" s="1"/>
      <c r="H41" s="1"/>
      <c r="I41" s="1"/>
    </row>
    <row r="42" spans="1:9" ht="18">
      <c r="A42" s="1"/>
      <c r="B42" s="1"/>
      <c r="C42" s="1"/>
      <c r="D42" s="1"/>
      <c r="E42" s="1"/>
      <c r="F42" s="1"/>
      <c r="G42" s="1"/>
      <c r="H42" s="1"/>
      <c r="I42" s="1"/>
    </row>
    <row r="43" spans="1:9" ht="18">
      <c r="A43" s="1" t="s">
        <v>49</v>
      </c>
      <c r="B43" s="1"/>
      <c r="C43" s="1"/>
      <c r="D43" s="1"/>
      <c r="E43" s="1"/>
      <c r="F43" s="1"/>
      <c r="G43" s="1"/>
      <c r="H43" s="1"/>
      <c r="I43" s="1"/>
    </row>
    <row r="44" spans="1:9" ht="18">
      <c r="A44" s="2" t="s">
        <v>3</v>
      </c>
      <c r="B44" s="1"/>
      <c r="C44" s="1"/>
      <c r="D44" s="2" t="s">
        <v>50</v>
      </c>
      <c r="E44" s="1"/>
      <c r="F44" s="2" t="s">
        <v>51</v>
      </c>
      <c r="G44" s="1"/>
      <c r="H44" s="2" t="s">
        <v>52</v>
      </c>
      <c r="I44" s="1"/>
    </row>
    <row r="45" spans="1:9" ht="18">
      <c r="A45" s="2" t="s">
        <v>53</v>
      </c>
      <c r="B45" s="2" t="s">
        <v>54</v>
      </c>
      <c r="C45" s="2" t="s">
        <v>55</v>
      </c>
      <c r="D45" s="1"/>
      <c r="E45" s="2" t="s">
        <v>55</v>
      </c>
      <c r="F45" s="1"/>
      <c r="G45" s="2" t="s">
        <v>55</v>
      </c>
      <c r="H45" s="1"/>
      <c r="I45" s="2" t="s">
        <v>55</v>
      </c>
    </row>
    <row r="46" spans="1:9" ht="18">
      <c r="A46" s="2" t="s">
        <v>56</v>
      </c>
      <c r="B46" s="1">
        <v>146.8</v>
      </c>
      <c r="C46" s="4">
        <f aca="true" t="shared" si="5" ref="C46:C68">6600/B46</f>
        <v>44.95912806539509</v>
      </c>
      <c r="D46" s="1">
        <f aca="true" t="shared" si="6" ref="D46:D68">B46*2</f>
        <v>293.6</v>
      </c>
      <c r="E46" s="4">
        <f aca="true" t="shared" si="7" ref="E46:E68">C46/2</f>
        <v>22.479564032697546</v>
      </c>
      <c r="F46" s="1">
        <f aca="true" t="shared" si="8" ref="F46:F68">B46*4</f>
        <v>587.2</v>
      </c>
      <c r="G46" s="4">
        <f aca="true" t="shared" si="9" ref="G46:G68">C46/4</f>
        <v>11.239782016348773</v>
      </c>
      <c r="H46" s="1">
        <f aca="true" t="shared" si="10" ref="H46:H68">B46*8</f>
        <v>1174.4</v>
      </c>
      <c r="I46" s="4">
        <f aca="true" t="shared" si="11" ref="I46:I68">C46/8</f>
        <v>5.6198910081743865</v>
      </c>
    </row>
    <row r="47" spans="1:9" ht="18">
      <c r="A47" s="2" t="s">
        <v>57</v>
      </c>
      <c r="B47" s="1">
        <v>155.6</v>
      </c>
      <c r="C47" s="4">
        <f t="shared" si="5"/>
        <v>42.41645244215938</v>
      </c>
      <c r="D47" s="1">
        <f t="shared" si="6"/>
        <v>311.2</v>
      </c>
      <c r="E47" s="4">
        <f t="shared" si="7"/>
        <v>21.20822622107969</v>
      </c>
      <c r="F47" s="1">
        <f t="shared" si="8"/>
        <v>622.4</v>
      </c>
      <c r="G47" s="4">
        <f t="shared" si="9"/>
        <v>10.604113110539846</v>
      </c>
      <c r="H47" s="1">
        <f t="shared" si="10"/>
        <v>1244.8</v>
      </c>
      <c r="I47" s="4">
        <f t="shared" si="11"/>
        <v>5.302056555269923</v>
      </c>
    </row>
    <row r="48" spans="1:9" ht="18">
      <c r="A48" s="2" t="s">
        <v>58</v>
      </c>
      <c r="B48" s="1">
        <v>164.8</v>
      </c>
      <c r="C48" s="4">
        <f t="shared" si="5"/>
        <v>40.04854368932038</v>
      </c>
      <c r="D48" s="1">
        <f t="shared" si="6"/>
        <v>329.6</v>
      </c>
      <c r="E48" s="4">
        <f t="shared" si="7"/>
        <v>20.02427184466019</v>
      </c>
      <c r="F48" s="1">
        <f t="shared" si="8"/>
        <v>659.2</v>
      </c>
      <c r="G48" s="4">
        <f t="shared" si="9"/>
        <v>10.012135922330096</v>
      </c>
      <c r="H48" s="1">
        <f t="shared" si="10"/>
        <v>1318.4</v>
      </c>
      <c r="I48" s="4">
        <f t="shared" si="11"/>
        <v>5.006067961165048</v>
      </c>
    </row>
    <row r="49" spans="1:9" ht="18">
      <c r="A49" s="2" t="s">
        <v>59</v>
      </c>
      <c r="B49" s="1">
        <v>174.6</v>
      </c>
      <c r="C49" s="4">
        <f t="shared" si="5"/>
        <v>37.80068728522337</v>
      </c>
      <c r="D49" s="1">
        <f t="shared" si="6"/>
        <v>349.2</v>
      </c>
      <c r="E49" s="4">
        <f t="shared" si="7"/>
        <v>18.900343642611684</v>
      </c>
      <c r="F49" s="1">
        <f t="shared" si="8"/>
        <v>698.4</v>
      </c>
      <c r="G49" s="4">
        <f t="shared" si="9"/>
        <v>9.450171821305842</v>
      </c>
      <c r="H49" s="1">
        <f t="shared" si="10"/>
        <v>1396.8</v>
      </c>
      <c r="I49" s="4">
        <f t="shared" si="11"/>
        <v>4.725085910652921</v>
      </c>
    </row>
    <row r="50" spans="1:9" ht="18">
      <c r="A50" s="2" t="s">
        <v>60</v>
      </c>
      <c r="B50" s="1">
        <v>185</v>
      </c>
      <c r="C50" s="4">
        <f t="shared" si="5"/>
        <v>35.67567567567568</v>
      </c>
      <c r="D50" s="1">
        <f t="shared" si="6"/>
        <v>370</v>
      </c>
      <c r="E50" s="4">
        <f t="shared" si="7"/>
        <v>17.83783783783784</v>
      </c>
      <c r="F50" s="1">
        <f t="shared" si="8"/>
        <v>740</v>
      </c>
      <c r="G50" s="4">
        <f t="shared" si="9"/>
        <v>8.91891891891892</v>
      </c>
      <c r="H50" s="1">
        <f t="shared" si="10"/>
        <v>1480</v>
      </c>
      <c r="I50" s="4">
        <f t="shared" si="11"/>
        <v>4.45945945945946</v>
      </c>
    </row>
    <row r="51" spans="1:9" ht="18">
      <c r="A51" s="2" t="s">
        <v>61</v>
      </c>
      <c r="B51" s="1">
        <v>196</v>
      </c>
      <c r="C51" s="4">
        <f t="shared" si="5"/>
        <v>33.673469387755105</v>
      </c>
      <c r="D51" s="1">
        <f t="shared" si="6"/>
        <v>392</v>
      </c>
      <c r="E51" s="4">
        <f t="shared" si="7"/>
        <v>16.836734693877553</v>
      </c>
      <c r="F51" s="1">
        <f t="shared" si="8"/>
        <v>784</v>
      </c>
      <c r="G51" s="4">
        <f t="shared" si="9"/>
        <v>8.418367346938776</v>
      </c>
      <c r="H51" s="1">
        <f t="shared" si="10"/>
        <v>1568</v>
      </c>
      <c r="I51" s="4">
        <f t="shared" si="11"/>
        <v>4.209183673469388</v>
      </c>
    </row>
    <row r="52" spans="1:9" ht="18">
      <c r="A52" s="2" t="s">
        <v>62</v>
      </c>
      <c r="B52" s="1">
        <v>207.6</v>
      </c>
      <c r="C52" s="4">
        <f t="shared" si="5"/>
        <v>31.79190751445087</v>
      </c>
      <c r="D52" s="1">
        <f t="shared" si="6"/>
        <v>415.2</v>
      </c>
      <c r="E52" s="4">
        <f t="shared" si="7"/>
        <v>15.895953757225435</v>
      </c>
      <c r="F52" s="1">
        <f t="shared" si="8"/>
        <v>830.4</v>
      </c>
      <c r="G52" s="4">
        <f t="shared" si="9"/>
        <v>7.947976878612717</v>
      </c>
      <c r="H52" s="1">
        <f t="shared" si="10"/>
        <v>1660.8</v>
      </c>
      <c r="I52" s="4">
        <f t="shared" si="11"/>
        <v>3.9739884393063587</v>
      </c>
    </row>
    <row r="53" spans="1:9" ht="18">
      <c r="A53" s="2" t="s">
        <v>63</v>
      </c>
      <c r="B53" s="1">
        <v>220</v>
      </c>
      <c r="C53" s="4">
        <f t="shared" si="5"/>
        <v>30</v>
      </c>
      <c r="D53" s="1">
        <f t="shared" si="6"/>
        <v>440</v>
      </c>
      <c r="E53" s="4">
        <f t="shared" si="7"/>
        <v>15</v>
      </c>
      <c r="F53" s="1">
        <f t="shared" si="8"/>
        <v>880</v>
      </c>
      <c r="G53" s="4">
        <f t="shared" si="9"/>
        <v>7.5</v>
      </c>
      <c r="H53" s="1">
        <f t="shared" si="10"/>
        <v>1760</v>
      </c>
      <c r="I53" s="4">
        <f t="shared" si="11"/>
        <v>3.75</v>
      </c>
    </row>
    <row r="54" spans="1:9" ht="18">
      <c r="A54" s="2" t="s">
        <v>64</v>
      </c>
      <c r="B54" s="1">
        <v>233.1</v>
      </c>
      <c r="C54" s="4">
        <f t="shared" si="5"/>
        <v>28.314028314028313</v>
      </c>
      <c r="D54" s="1">
        <f t="shared" si="6"/>
        <v>466.2</v>
      </c>
      <c r="E54" s="4">
        <f t="shared" si="7"/>
        <v>14.157014157014157</v>
      </c>
      <c r="F54" s="1">
        <f t="shared" si="8"/>
        <v>932.4</v>
      </c>
      <c r="G54" s="4">
        <f t="shared" si="9"/>
        <v>7.078507078507078</v>
      </c>
      <c r="H54" s="1">
        <f t="shared" si="10"/>
        <v>1864.8</v>
      </c>
      <c r="I54" s="4">
        <f t="shared" si="11"/>
        <v>3.539253539253539</v>
      </c>
    </row>
    <row r="55" spans="1:9" ht="18">
      <c r="A55" s="2" t="s">
        <v>65</v>
      </c>
      <c r="B55" s="1">
        <v>246.9</v>
      </c>
      <c r="C55" s="4">
        <f t="shared" si="5"/>
        <v>26.731470230862698</v>
      </c>
      <c r="D55" s="1">
        <f t="shared" si="6"/>
        <v>493.8</v>
      </c>
      <c r="E55" s="4">
        <f t="shared" si="7"/>
        <v>13.365735115431349</v>
      </c>
      <c r="F55" s="1">
        <f t="shared" si="8"/>
        <v>987.6</v>
      </c>
      <c r="G55" s="4">
        <f t="shared" si="9"/>
        <v>6.682867557715674</v>
      </c>
      <c r="H55" s="1">
        <f t="shared" si="10"/>
        <v>1975.2</v>
      </c>
      <c r="I55" s="4">
        <f t="shared" si="11"/>
        <v>3.341433778857837</v>
      </c>
    </row>
    <row r="56" spans="1:9" ht="18">
      <c r="A56" s="2" t="s">
        <v>17</v>
      </c>
      <c r="B56" s="1">
        <v>261.6</v>
      </c>
      <c r="C56" s="4">
        <f t="shared" si="5"/>
        <v>25.229357798165136</v>
      </c>
      <c r="D56" s="1">
        <f t="shared" si="6"/>
        <v>523.2</v>
      </c>
      <c r="E56" s="4">
        <f t="shared" si="7"/>
        <v>12.614678899082568</v>
      </c>
      <c r="F56" s="1">
        <f t="shared" si="8"/>
        <v>1046.4</v>
      </c>
      <c r="G56" s="4">
        <f t="shared" si="9"/>
        <v>6.307339449541284</v>
      </c>
      <c r="H56" s="1">
        <f t="shared" si="10"/>
        <v>2092.8</v>
      </c>
      <c r="I56" s="4">
        <f t="shared" si="11"/>
        <v>3.153669724770642</v>
      </c>
    </row>
    <row r="57" spans="1:9" ht="18">
      <c r="A57" s="2" t="s">
        <v>36</v>
      </c>
      <c r="B57" s="1">
        <v>277.2</v>
      </c>
      <c r="C57" s="4">
        <f t="shared" si="5"/>
        <v>23.80952380952381</v>
      </c>
      <c r="D57" s="1">
        <f t="shared" si="6"/>
        <v>554.4</v>
      </c>
      <c r="E57" s="4">
        <f t="shared" si="7"/>
        <v>11.904761904761905</v>
      </c>
      <c r="F57" s="1">
        <f t="shared" si="8"/>
        <v>1108.8</v>
      </c>
      <c r="G57" s="4">
        <f t="shared" si="9"/>
        <v>5.9523809523809526</v>
      </c>
      <c r="H57" s="1">
        <f t="shared" si="10"/>
        <v>2217.6</v>
      </c>
      <c r="I57" s="4">
        <f t="shared" si="11"/>
        <v>2.9761904761904763</v>
      </c>
    </row>
    <row r="58" spans="1:9" ht="18">
      <c r="A58" s="2" t="s">
        <v>66</v>
      </c>
      <c r="B58" s="1">
        <v>293.6</v>
      </c>
      <c r="C58" s="4">
        <f t="shared" si="5"/>
        <v>22.479564032697546</v>
      </c>
      <c r="D58" s="1">
        <f t="shared" si="6"/>
        <v>587.2</v>
      </c>
      <c r="E58" s="4">
        <f t="shared" si="7"/>
        <v>11.239782016348773</v>
      </c>
      <c r="F58" s="1">
        <f t="shared" si="8"/>
        <v>1174.4</v>
      </c>
      <c r="G58" s="4">
        <f t="shared" si="9"/>
        <v>5.6198910081743865</v>
      </c>
      <c r="H58" s="1">
        <f t="shared" si="10"/>
        <v>2348.8</v>
      </c>
      <c r="I58" s="4">
        <f t="shared" si="11"/>
        <v>2.8099455040871932</v>
      </c>
    </row>
    <row r="59" spans="1:9" ht="18">
      <c r="A59" s="2" t="s">
        <v>15</v>
      </c>
      <c r="B59" s="1">
        <v>311.1</v>
      </c>
      <c r="C59" s="4">
        <f t="shared" si="5"/>
        <v>21.21504339440694</v>
      </c>
      <c r="D59" s="1">
        <f t="shared" si="6"/>
        <v>622.2</v>
      </c>
      <c r="E59" s="4">
        <f t="shared" si="7"/>
        <v>10.60752169720347</v>
      </c>
      <c r="F59" s="1">
        <f t="shared" si="8"/>
        <v>1244.4</v>
      </c>
      <c r="G59" s="4">
        <f t="shared" si="9"/>
        <v>5.303760848601735</v>
      </c>
      <c r="H59" s="1">
        <f t="shared" si="10"/>
        <v>2488.8</v>
      </c>
      <c r="I59" s="4">
        <f t="shared" si="11"/>
        <v>2.6518804243008676</v>
      </c>
    </row>
    <row r="60" spans="1:9" ht="18">
      <c r="A60" s="2" t="s">
        <v>43</v>
      </c>
      <c r="B60" s="1">
        <v>329.6</v>
      </c>
      <c r="C60" s="4">
        <f t="shared" si="5"/>
        <v>20.02427184466019</v>
      </c>
      <c r="D60" s="1">
        <f t="shared" si="6"/>
        <v>659.2</v>
      </c>
      <c r="E60" s="4">
        <f t="shared" si="7"/>
        <v>10.012135922330096</v>
      </c>
      <c r="F60" s="1">
        <f t="shared" si="8"/>
        <v>1318.4</v>
      </c>
      <c r="G60" s="4">
        <f t="shared" si="9"/>
        <v>5.006067961165048</v>
      </c>
      <c r="H60" s="1">
        <f t="shared" si="10"/>
        <v>2636.8</v>
      </c>
      <c r="I60" s="4">
        <f t="shared" si="11"/>
        <v>2.503033980582524</v>
      </c>
    </row>
    <row r="61" spans="1:9" ht="18">
      <c r="A61" s="2" t="s">
        <v>19</v>
      </c>
      <c r="B61" s="1">
        <v>349.2</v>
      </c>
      <c r="C61" s="4">
        <f t="shared" si="5"/>
        <v>18.900343642611684</v>
      </c>
      <c r="D61" s="1">
        <f t="shared" si="6"/>
        <v>698.4</v>
      </c>
      <c r="E61" s="4">
        <f t="shared" si="7"/>
        <v>9.450171821305842</v>
      </c>
      <c r="F61" s="1">
        <f t="shared" si="8"/>
        <v>1396.8</v>
      </c>
      <c r="G61" s="4">
        <f t="shared" si="9"/>
        <v>4.725085910652921</v>
      </c>
      <c r="H61" s="1">
        <f t="shared" si="10"/>
        <v>2793.6</v>
      </c>
      <c r="I61" s="4">
        <f t="shared" si="11"/>
        <v>2.3625429553264605</v>
      </c>
    </row>
    <row r="62" spans="1:9" ht="18">
      <c r="A62" s="2" t="s">
        <v>18</v>
      </c>
      <c r="B62" s="1">
        <v>370</v>
      </c>
      <c r="C62" s="4">
        <f t="shared" si="5"/>
        <v>17.83783783783784</v>
      </c>
      <c r="D62" s="1">
        <f t="shared" si="6"/>
        <v>740</v>
      </c>
      <c r="E62" s="4">
        <f t="shared" si="7"/>
        <v>8.91891891891892</v>
      </c>
      <c r="F62" s="1">
        <f t="shared" si="8"/>
        <v>1480</v>
      </c>
      <c r="G62" s="4">
        <f t="shared" si="9"/>
        <v>4.45945945945946</v>
      </c>
      <c r="H62" s="1">
        <f t="shared" si="10"/>
        <v>2960</v>
      </c>
      <c r="I62" s="4">
        <f t="shared" si="11"/>
        <v>2.22972972972973</v>
      </c>
    </row>
    <row r="63" spans="1:9" ht="18">
      <c r="A63" s="2" t="s">
        <v>35</v>
      </c>
      <c r="B63" s="1">
        <v>392</v>
      </c>
      <c r="C63" s="4">
        <f t="shared" si="5"/>
        <v>16.836734693877553</v>
      </c>
      <c r="D63" s="1">
        <f t="shared" si="6"/>
        <v>784</v>
      </c>
      <c r="E63" s="4">
        <f t="shared" si="7"/>
        <v>8.418367346938776</v>
      </c>
      <c r="F63" s="1">
        <f t="shared" si="8"/>
        <v>1568</v>
      </c>
      <c r="G63" s="4">
        <f t="shared" si="9"/>
        <v>4.209183673469388</v>
      </c>
      <c r="H63" s="1">
        <f t="shared" si="10"/>
        <v>3136</v>
      </c>
      <c r="I63" s="4">
        <f t="shared" si="11"/>
        <v>2.104591836734694</v>
      </c>
    </row>
    <row r="64" spans="1:9" ht="18">
      <c r="A64" s="2" t="s">
        <v>16</v>
      </c>
      <c r="B64" s="1">
        <v>415.3</v>
      </c>
      <c r="C64" s="4">
        <f t="shared" si="5"/>
        <v>15.892126173850228</v>
      </c>
      <c r="D64" s="1">
        <f t="shared" si="6"/>
        <v>830.6</v>
      </c>
      <c r="E64" s="4">
        <f t="shared" si="7"/>
        <v>7.946063086925114</v>
      </c>
      <c r="F64" s="1">
        <f t="shared" si="8"/>
        <v>1661.2</v>
      </c>
      <c r="G64" s="4">
        <f t="shared" si="9"/>
        <v>3.973031543462557</v>
      </c>
      <c r="H64" s="1">
        <f t="shared" si="10"/>
        <v>3322.4</v>
      </c>
      <c r="I64" s="4">
        <f t="shared" si="11"/>
        <v>1.9865157717312785</v>
      </c>
    </row>
    <row r="65" spans="1:9" ht="18">
      <c r="A65" s="2" t="s">
        <v>41</v>
      </c>
      <c r="B65" s="1">
        <v>440</v>
      </c>
      <c r="C65" s="4">
        <f t="shared" si="5"/>
        <v>15</v>
      </c>
      <c r="D65" s="1">
        <f t="shared" si="6"/>
        <v>880</v>
      </c>
      <c r="E65" s="4">
        <f t="shared" si="7"/>
        <v>7.5</v>
      </c>
      <c r="F65" s="1">
        <f t="shared" si="8"/>
        <v>1760</v>
      </c>
      <c r="G65" s="4">
        <f t="shared" si="9"/>
        <v>3.75</v>
      </c>
      <c r="H65" s="1">
        <f t="shared" si="10"/>
        <v>3520</v>
      </c>
      <c r="I65" s="4">
        <f t="shared" si="11"/>
        <v>1.875</v>
      </c>
    </row>
    <row r="66" spans="1:9" ht="18">
      <c r="A66" s="2" t="s">
        <v>44</v>
      </c>
      <c r="B66" s="1">
        <v>466.1</v>
      </c>
      <c r="C66" s="4">
        <f t="shared" si="5"/>
        <v>14.16005149109633</v>
      </c>
      <c r="D66" s="1">
        <f t="shared" si="6"/>
        <v>932.2</v>
      </c>
      <c r="E66" s="4">
        <f t="shared" si="7"/>
        <v>7.080025745548165</v>
      </c>
      <c r="F66" s="1">
        <f t="shared" si="8"/>
        <v>1864.4</v>
      </c>
      <c r="G66" s="4">
        <f t="shared" si="9"/>
        <v>3.5400128727740827</v>
      </c>
      <c r="H66" s="1">
        <f t="shared" si="10"/>
        <v>3728.8</v>
      </c>
      <c r="I66" s="4">
        <f t="shared" si="11"/>
        <v>1.7700064363870414</v>
      </c>
    </row>
    <row r="67" spans="1:9" ht="18">
      <c r="A67" s="2" t="s">
        <v>67</v>
      </c>
      <c r="B67" s="1">
        <v>493.8</v>
      </c>
      <c r="C67" s="4">
        <f t="shared" si="5"/>
        <v>13.365735115431349</v>
      </c>
      <c r="D67" s="1">
        <f t="shared" si="6"/>
        <v>987.6</v>
      </c>
      <c r="E67" s="4">
        <f t="shared" si="7"/>
        <v>6.682867557715674</v>
      </c>
      <c r="F67" s="1">
        <f t="shared" si="8"/>
        <v>1975.2</v>
      </c>
      <c r="G67" s="4">
        <f t="shared" si="9"/>
        <v>3.341433778857837</v>
      </c>
      <c r="H67" s="1">
        <f t="shared" si="10"/>
        <v>3950.4</v>
      </c>
      <c r="I67" s="4">
        <f t="shared" si="11"/>
        <v>1.6707168894289186</v>
      </c>
    </row>
    <row r="68" spans="1:9" ht="18">
      <c r="A68" s="2" t="s">
        <v>68</v>
      </c>
      <c r="B68" s="1">
        <v>523.2</v>
      </c>
      <c r="C68" s="4">
        <f t="shared" si="5"/>
        <v>12.614678899082568</v>
      </c>
      <c r="D68" s="1">
        <f t="shared" si="6"/>
        <v>1046.4</v>
      </c>
      <c r="E68" s="4">
        <f t="shared" si="7"/>
        <v>6.307339449541284</v>
      </c>
      <c r="F68" s="1">
        <f t="shared" si="8"/>
        <v>2092.8</v>
      </c>
      <c r="G68" s="4">
        <f t="shared" si="9"/>
        <v>3.153669724770642</v>
      </c>
      <c r="H68" s="1">
        <f t="shared" si="10"/>
        <v>4185.6</v>
      </c>
      <c r="I68" s="4">
        <f t="shared" si="11"/>
        <v>1.576834862385321</v>
      </c>
    </row>
    <row r="69" spans="1:9" ht="18">
      <c r="A69" s="1"/>
      <c r="B69" s="1"/>
      <c r="C69" s="4"/>
      <c r="D69" s="4"/>
      <c r="E69" s="4"/>
      <c r="F69" s="4"/>
      <c r="G69" s="1"/>
      <c r="H69" s="1"/>
      <c r="I69" s="1"/>
    </row>
    <row r="70" spans="1:9" ht="18">
      <c r="A70" s="1"/>
      <c r="B70" s="1"/>
      <c r="C70" s="4"/>
      <c r="D70" s="4"/>
      <c r="E70" s="4"/>
      <c r="F70" s="4"/>
      <c r="G70" s="1"/>
      <c r="H70" s="1"/>
      <c r="I70" s="1"/>
    </row>
    <row r="71" spans="1:9" ht="18">
      <c r="A71" s="1"/>
      <c r="B71" s="1"/>
      <c r="C71" s="4"/>
      <c r="D71" s="4"/>
      <c r="E71" s="4"/>
      <c r="F71" s="4"/>
      <c r="G71" s="1"/>
      <c r="H71" s="1"/>
      <c r="I71" s="1"/>
    </row>
    <row r="72" spans="1:9" ht="18">
      <c r="A72" s="1"/>
      <c r="B72" s="1"/>
      <c r="C72" s="1"/>
      <c r="D72" s="1"/>
      <c r="E72" s="1"/>
      <c r="F72" s="1"/>
      <c r="G72" s="1"/>
      <c r="H72" s="1"/>
      <c r="I72" s="1"/>
    </row>
    <row r="73" spans="1:9" ht="18">
      <c r="A73" s="2" t="s">
        <v>69</v>
      </c>
      <c r="B73" s="1" t="s">
        <v>4</v>
      </c>
      <c r="C73" s="1"/>
      <c r="D73" s="1"/>
      <c r="E73" s="1" t="s">
        <v>5</v>
      </c>
      <c r="F73" s="1"/>
      <c r="G73" s="1"/>
      <c r="H73" s="2" t="s">
        <v>6</v>
      </c>
      <c r="I73" s="1"/>
    </row>
    <row r="74" spans="1:9" ht="18">
      <c r="A74" s="1" t="s">
        <v>7</v>
      </c>
      <c r="B74" s="2" t="s">
        <v>8</v>
      </c>
      <c r="C74" s="2" t="s">
        <v>9</v>
      </c>
      <c r="D74" s="2" t="s">
        <v>10</v>
      </c>
      <c r="E74" s="2" t="s">
        <v>8</v>
      </c>
      <c r="F74" s="2" t="s">
        <v>9</v>
      </c>
      <c r="G74" s="2" t="s">
        <v>10</v>
      </c>
      <c r="H74" s="1" t="s">
        <v>11</v>
      </c>
      <c r="I74" s="1"/>
    </row>
    <row r="75" spans="1:9" ht="18">
      <c r="A75" s="1"/>
      <c r="B75" s="1"/>
      <c r="C75" s="1"/>
      <c r="D75" s="1"/>
      <c r="E75" s="1"/>
      <c r="F75" s="1"/>
      <c r="G75" s="1"/>
      <c r="H75" s="1"/>
      <c r="I75" s="1"/>
    </row>
    <row r="76" spans="1:9" ht="18">
      <c r="A76" s="2" t="s">
        <v>70</v>
      </c>
      <c r="B76" s="3">
        <v>9.75</v>
      </c>
      <c r="C76" s="3">
        <v>8.25</v>
      </c>
      <c r="D76" s="3">
        <v>14.3</v>
      </c>
      <c r="E76" s="3">
        <v>3.3</v>
      </c>
      <c r="F76" s="3">
        <v>3.16</v>
      </c>
      <c r="G76" s="3">
        <v>4</v>
      </c>
      <c r="H76" s="3">
        <v>19</v>
      </c>
      <c r="I76" s="1"/>
    </row>
    <row r="77" spans="1:9" ht="18">
      <c r="A77" s="1" t="s">
        <v>71</v>
      </c>
      <c r="B77" s="3">
        <f aca="true" t="shared" si="12" ref="B77:H77">6600/B76</f>
        <v>676.9230769230769</v>
      </c>
      <c r="C77" s="3">
        <f t="shared" si="12"/>
        <v>800</v>
      </c>
      <c r="D77" s="3">
        <f t="shared" si="12"/>
        <v>461.5384615384615</v>
      </c>
      <c r="E77" s="3">
        <f t="shared" si="12"/>
        <v>2000</v>
      </c>
      <c r="F77" s="3">
        <f t="shared" si="12"/>
        <v>2088.6075949367087</v>
      </c>
      <c r="G77" s="3">
        <f t="shared" si="12"/>
        <v>1650</v>
      </c>
      <c r="H77" s="3">
        <f t="shared" si="12"/>
        <v>347.36842105263156</v>
      </c>
      <c r="I77" s="1"/>
    </row>
    <row r="78" spans="1:9" ht="18">
      <c r="A78" s="1" t="s">
        <v>14</v>
      </c>
      <c r="B78" s="2" t="s">
        <v>43</v>
      </c>
      <c r="C78" s="2" t="s">
        <v>72</v>
      </c>
      <c r="D78" s="2" t="s">
        <v>44</v>
      </c>
      <c r="E78" s="2" t="s">
        <v>34</v>
      </c>
      <c r="F78" s="2" t="s">
        <v>17</v>
      </c>
      <c r="G78" s="2" t="s">
        <v>16</v>
      </c>
      <c r="H78" s="2" t="s">
        <v>19</v>
      </c>
      <c r="I78" s="1"/>
    </row>
    <row r="79" spans="1:9" ht="18">
      <c r="A79" s="1" t="s">
        <v>20</v>
      </c>
      <c r="B79" s="1"/>
      <c r="C79" s="1"/>
      <c r="D79" s="3">
        <f>(3300/H76)*((1.75/((C76+F76)/2))^0.5)</f>
        <v>96.19478734482354</v>
      </c>
      <c r="E79" s="1" t="s">
        <v>21</v>
      </c>
      <c r="F79" s="1"/>
      <c r="G79" s="1" t="s">
        <v>61</v>
      </c>
      <c r="H79" s="1"/>
      <c r="I79" s="1"/>
    </row>
    <row r="80" spans="1:9" ht="18">
      <c r="A80" s="1" t="s">
        <v>23</v>
      </c>
      <c r="B80" s="1"/>
      <c r="C80" s="1"/>
      <c r="D80" s="1"/>
      <c r="E80" s="1"/>
      <c r="F80" s="1"/>
      <c r="G80" s="1"/>
      <c r="H80" s="1"/>
      <c r="I80" s="1"/>
    </row>
  </sheetData>
  <printOptions/>
  <pageMargins left="0.5" right="0.5" top="0.5" bottom="0.5" header="0.5" footer="0.5"/>
  <pageSetup fitToHeight="2" fitToWidth="1"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Ukuleles by Kawika,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Hurd</dc:creator>
  <cp:keywords/>
  <dc:description/>
  <cp:lastModifiedBy>David C. Hurd</cp:lastModifiedBy>
  <cp:lastPrinted>1999-01-12T02:22:02Z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