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96" activeTab="0"/>
  </bookViews>
  <sheets>
    <sheet name="Relhumid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<sst xmlns="http://schemas.openxmlformats.org/spreadsheetml/2006/main" count="49" uniqueCount="19">
  <si>
    <t>The dependent variable (y) is the wet bulb temperature</t>
  </si>
  <si>
    <t>At 30% RH y = 0.706*DBT + 4.16</t>
  </si>
  <si>
    <t>At 40% RH y = 0.776*DBT + 1.72</t>
  </si>
  <si>
    <t>At 50% RH y = 0.83*DBT + 0.75</t>
  </si>
  <si>
    <t>At 60% RH y = 0.868*DBT + 0.36</t>
  </si>
  <si>
    <t>At 70% RH y = 0.91*DBT - 0.23</t>
  </si>
  <si>
    <t>Below is actual data from the Weksler Instruments Tables</t>
  </si>
  <si>
    <t>50% RH</t>
  </si>
  <si>
    <t>30% RH</t>
  </si>
  <si>
    <t>40% RH</t>
  </si>
  <si>
    <t>60% RH</t>
  </si>
  <si>
    <t>70% RH</t>
  </si>
  <si>
    <t>F dry</t>
  </si>
  <si>
    <t>F wet</t>
  </si>
  <si>
    <t>Below is calculated data from regressions based on the Weksler Instruments Tables</t>
  </si>
  <si>
    <t>DrybulbF</t>
  </si>
  <si>
    <t>WetbulbF</t>
  </si>
  <si>
    <t>DrybulbC</t>
  </si>
  <si>
    <t>WetbulbC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</si>
</sst>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rus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2.75"/>
  <cols>
    <col min="1" max="9" width="12.75390625" style="0" customWidth="1"/>
    <col min="10" max="16384" width="10.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8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8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8">
      <c r="A7" s="1" t="s">
        <v>5</v>
      </c>
      <c r="B7" s="1"/>
      <c r="C7" s="1"/>
      <c r="D7" s="1"/>
      <c r="E7" s="1"/>
      <c r="F7" s="1"/>
      <c r="G7" s="1"/>
      <c r="H7" s="1"/>
      <c r="I7" s="1"/>
    </row>
    <row r="8" spans="1:9" ht="18">
      <c r="A8" s="1" t="s">
        <v>6</v>
      </c>
      <c r="B8" s="1"/>
      <c r="C8" s="1"/>
      <c r="D8" s="1"/>
      <c r="E8" s="1"/>
      <c r="F8" s="1"/>
      <c r="G8" s="1"/>
      <c r="H8" s="1"/>
      <c r="I8" s="1"/>
    </row>
    <row r="9" spans="1:9" ht="18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8">
      <c r="A10" s="2" t="s">
        <v>8</v>
      </c>
      <c r="B10" s="2" t="s">
        <v>8</v>
      </c>
      <c r="C10" s="2" t="s">
        <v>9</v>
      </c>
      <c r="D10" s="2" t="s">
        <v>9</v>
      </c>
      <c r="E10" s="2" t="s">
        <v>7</v>
      </c>
      <c r="F10" s="2" t="s">
        <v>10</v>
      </c>
      <c r="G10" s="2" t="s">
        <v>10</v>
      </c>
      <c r="H10" s="2" t="s">
        <v>11</v>
      </c>
      <c r="I10" s="2" t="s">
        <v>11</v>
      </c>
    </row>
    <row r="11" spans="1:9" ht="18">
      <c r="A11" s="2" t="s">
        <v>12</v>
      </c>
      <c r="B11" s="2" t="s">
        <v>13</v>
      </c>
      <c r="C11" s="2" t="s">
        <v>12</v>
      </c>
      <c r="D11" s="2" t="s">
        <v>13</v>
      </c>
      <c r="E11" s="2" t="s">
        <v>12</v>
      </c>
      <c r="F11" s="2" t="s">
        <v>12</v>
      </c>
      <c r="G11" s="2" t="s">
        <v>13</v>
      </c>
      <c r="H11" s="2" t="s">
        <v>12</v>
      </c>
      <c r="I11" s="2" t="s">
        <v>13</v>
      </c>
    </row>
    <row r="12" spans="1:9" ht="18">
      <c r="A12" s="1">
        <v>56</v>
      </c>
      <c r="B12" s="1">
        <f>56-13</f>
        <v>43</v>
      </c>
      <c r="C12" s="1">
        <v>52</v>
      </c>
      <c r="D12" s="1">
        <f>52-10</f>
        <v>42</v>
      </c>
      <c r="E12" s="1">
        <v>51</v>
      </c>
      <c r="F12" s="1">
        <v>52</v>
      </c>
      <c r="G12" s="1">
        <f>52-6.5</f>
        <v>45.5</v>
      </c>
      <c r="H12" s="1">
        <v>54</v>
      </c>
      <c r="I12" s="1">
        <f>54-5</f>
        <v>49</v>
      </c>
    </row>
    <row r="13" spans="1:9" ht="18">
      <c r="A13" s="1">
        <v>62</v>
      </c>
      <c r="B13" s="1">
        <f>62-14.5</f>
        <v>47.5</v>
      </c>
      <c r="C13" s="1">
        <v>57</v>
      </c>
      <c r="D13" s="1">
        <f>57-11</f>
        <v>46</v>
      </c>
      <c r="E13" s="1">
        <v>54</v>
      </c>
      <c r="F13" s="1">
        <v>56</v>
      </c>
      <c r="G13" s="1">
        <f>56-7</f>
        <v>49</v>
      </c>
      <c r="H13" s="1">
        <v>59</v>
      </c>
      <c r="I13" s="1">
        <f>59-5.5</f>
        <v>53.5</v>
      </c>
    </row>
    <row r="14" spans="1:9" ht="18">
      <c r="A14" s="1">
        <v>66</v>
      </c>
      <c r="B14" s="1">
        <f>66-13.5</f>
        <v>52.5</v>
      </c>
      <c r="C14" s="1">
        <v>61</v>
      </c>
      <c r="D14" s="1">
        <f>61-12</f>
        <v>49</v>
      </c>
      <c r="E14" s="1">
        <v>60</v>
      </c>
      <c r="F14" s="1">
        <v>60</v>
      </c>
      <c r="G14" s="1">
        <f>60-7.5</f>
        <v>52.5</v>
      </c>
      <c r="H14" s="1">
        <v>64</v>
      </c>
      <c r="I14" s="1">
        <f>64-6</f>
        <v>58</v>
      </c>
    </row>
    <row r="15" spans="1:9" ht="18">
      <c r="A15" s="1">
        <v>71</v>
      </c>
      <c r="B15" s="1">
        <f>71-17</f>
        <v>54</v>
      </c>
      <c r="C15" s="1">
        <v>66</v>
      </c>
      <c r="D15" s="1">
        <f>66-13</f>
        <v>53</v>
      </c>
      <c r="E15" s="1">
        <v>65</v>
      </c>
      <c r="F15" s="1">
        <v>67</v>
      </c>
      <c r="G15" s="1">
        <f>67-8.5</f>
        <v>58.5</v>
      </c>
      <c r="H15" s="1">
        <v>69</v>
      </c>
      <c r="I15" s="1">
        <f>69-6.5</f>
        <v>62.5</v>
      </c>
    </row>
    <row r="16" spans="1:9" ht="18">
      <c r="A16" s="1">
        <v>78</v>
      </c>
      <c r="B16" s="1">
        <f>78-19</f>
        <v>59</v>
      </c>
      <c r="C16" s="1">
        <v>70</v>
      </c>
      <c r="D16" s="1">
        <f>70-14</f>
        <v>56</v>
      </c>
      <c r="E16" s="1">
        <v>71</v>
      </c>
      <c r="F16" s="1">
        <v>71</v>
      </c>
      <c r="G16" s="1">
        <f>71-9</f>
        <v>62</v>
      </c>
      <c r="H16" s="1">
        <v>75</v>
      </c>
      <c r="I16" s="1">
        <f>75-7</f>
        <v>68</v>
      </c>
    </row>
    <row r="17" spans="1:9" ht="18">
      <c r="A17" s="1">
        <v>82</v>
      </c>
      <c r="B17" s="1">
        <f>82-20</f>
        <v>62</v>
      </c>
      <c r="C17" s="1">
        <v>75</v>
      </c>
      <c r="D17" s="1">
        <f>75-15</f>
        <v>60</v>
      </c>
      <c r="E17" s="1">
        <v>76</v>
      </c>
      <c r="F17" s="1">
        <v>75</v>
      </c>
      <c r="G17" s="1">
        <f>75-9.5</f>
        <v>65.5</v>
      </c>
      <c r="H17" s="1">
        <v>80</v>
      </c>
      <c r="I17" s="1">
        <f>80-7.5</f>
        <v>72.5</v>
      </c>
    </row>
    <row r="18" spans="1:9" ht="18">
      <c r="A18" s="1">
        <v>88</v>
      </c>
      <c r="B18" s="1">
        <f>88-22</f>
        <v>66</v>
      </c>
      <c r="C18" s="1">
        <v>79</v>
      </c>
      <c r="D18" s="1">
        <f>79-16</f>
        <v>63</v>
      </c>
      <c r="E18" s="1">
        <v>80</v>
      </c>
      <c r="F18" s="1">
        <v>79</v>
      </c>
      <c r="G18" s="1">
        <f>79-10</f>
        <v>69</v>
      </c>
      <c r="H18" s="1">
        <v>86</v>
      </c>
      <c r="I18" s="1">
        <f>86-8</f>
        <v>78</v>
      </c>
    </row>
    <row r="19" spans="1:9" ht="18">
      <c r="A19" s="1">
        <v>92</v>
      </c>
      <c r="B19" s="1">
        <f>92-23</f>
        <v>69</v>
      </c>
      <c r="C19" s="1">
        <v>84</v>
      </c>
      <c r="D19" s="1">
        <f>84-17</f>
        <v>67</v>
      </c>
      <c r="E19" s="1">
        <v>86</v>
      </c>
      <c r="F19" s="1">
        <v>86</v>
      </c>
      <c r="G19" s="1">
        <f>86-11</f>
        <v>75</v>
      </c>
      <c r="H19" s="1">
        <v>88</v>
      </c>
      <c r="I19" s="1">
        <f>88-8</f>
        <v>80</v>
      </c>
    </row>
    <row r="20" spans="1:9" ht="18">
      <c r="A20" s="1">
        <v>96</v>
      </c>
      <c r="B20" s="1">
        <f>96-24</f>
        <v>72</v>
      </c>
      <c r="C20" s="1">
        <v>92</v>
      </c>
      <c r="D20" s="1">
        <f>92-19</f>
        <v>73</v>
      </c>
      <c r="E20" s="1">
        <v>92</v>
      </c>
      <c r="F20" s="1">
        <v>94</v>
      </c>
      <c r="G20" s="1">
        <f>94-12</f>
        <v>82</v>
      </c>
      <c r="H20" s="1">
        <v>98</v>
      </c>
      <c r="I20" s="1">
        <f>98-9</f>
        <v>89</v>
      </c>
    </row>
    <row r="21" spans="1:9" ht="18">
      <c r="A21" s="1"/>
      <c r="B21" s="1"/>
      <c r="C21" s="1"/>
      <c r="D21" s="1"/>
      <c r="E21" s="1"/>
      <c r="F21" s="1"/>
      <c r="G21" s="1"/>
      <c r="H21" s="1"/>
      <c r="I21" s="1"/>
    </row>
    <row r="22" spans="1:9" ht="18">
      <c r="A22" s="1" t="s">
        <v>14</v>
      </c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2" t="s">
        <v>8</v>
      </c>
      <c r="C23" s="2" t="s">
        <v>9</v>
      </c>
      <c r="D23" s="2" t="s">
        <v>7</v>
      </c>
      <c r="E23" s="2" t="s">
        <v>10</v>
      </c>
      <c r="F23" s="2" t="s">
        <v>11</v>
      </c>
      <c r="G23" s="1"/>
      <c r="H23" s="1"/>
      <c r="I23" s="1"/>
    </row>
    <row r="24" spans="1:9" ht="18">
      <c r="A24" s="1" t="s">
        <v>15</v>
      </c>
      <c r="B24" s="1" t="s">
        <v>16</v>
      </c>
      <c r="C24" s="1" t="s">
        <v>16</v>
      </c>
      <c r="D24" s="1" t="s">
        <v>16</v>
      </c>
      <c r="E24" s="1" t="s">
        <v>16</v>
      </c>
      <c r="F24" s="1" t="s">
        <v>16</v>
      </c>
      <c r="G24" s="1"/>
      <c r="H24" s="1"/>
      <c r="I24" s="1"/>
    </row>
    <row r="25" spans="1:9" ht="18">
      <c r="A25" s="1">
        <v>40</v>
      </c>
      <c r="B25" s="1">
        <f aca="true" t="shared" si="0" ref="B25:B35">0.706*A25+4.16</f>
        <v>32.4</v>
      </c>
      <c r="C25" s="1">
        <f aca="true" t="shared" si="1" ref="C25:C35">0.776*A25+1.72</f>
        <v>32.76</v>
      </c>
      <c r="D25" s="1">
        <f aca="true" t="shared" si="2" ref="D25:D35">0.83*A25+0.75</f>
        <v>33.949999999999996</v>
      </c>
      <c r="E25" s="1">
        <f aca="true" t="shared" si="3" ref="E25:E35">0.868*A25+0.36</f>
        <v>35.08</v>
      </c>
      <c r="F25" s="1">
        <f aca="true" t="shared" si="4" ref="F25:F35">0.91*A25-0.23</f>
        <v>36.17</v>
      </c>
      <c r="G25" s="1"/>
      <c r="H25" s="1"/>
      <c r="I25" s="1"/>
    </row>
    <row r="26" spans="1:9" ht="18">
      <c r="A26" s="1">
        <v>45</v>
      </c>
      <c r="B26" s="1">
        <f t="shared" si="0"/>
        <v>35.93</v>
      </c>
      <c r="C26" s="1">
        <f t="shared" si="1"/>
        <v>36.64</v>
      </c>
      <c r="D26" s="1">
        <f t="shared" si="2"/>
        <v>38.1</v>
      </c>
      <c r="E26" s="1">
        <f t="shared" si="3"/>
        <v>39.42</v>
      </c>
      <c r="F26" s="1">
        <f t="shared" si="4"/>
        <v>40.720000000000006</v>
      </c>
      <c r="G26" s="1"/>
      <c r="H26" s="1"/>
      <c r="I26" s="1"/>
    </row>
    <row r="27" spans="1:9" ht="18">
      <c r="A27" s="1">
        <v>50</v>
      </c>
      <c r="B27" s="1">
        <f t="shared" si="0"/>
        <v>39.459999999999994</v>
      </c>
      <c r="C27" s="1">
        <f t="shared" si="1"/>
        <v>40.52</v>
      </c>
      <c r="D27" s="1">
        <f t="shared" si="2"/>
        <v>42.25</v>
      </c>
      <c r="E27" s="1">
        <f t="shared" si="3"/>
        <v>43.76</v>
      </c>
      <c r="F27" s="1">
        <f t="shared" si="4"/>
        <v>45.27</v>
      </c>
      <c r="G27" s="1"/>
      <c r="H27" s="1"/>
      <c r="I27" s="1"/>
    </row>
    <row r="28" spans="1:9" ht="18">
      <c r="A28" s="1">
        <v>55</v>
      </c>
      <c r="B28" s="1">
        <f t="shared" si="0"/>
        <v>42.989999999999995</v>
      </c>
      <c r="C28" s="1">
        <f t="shared" si="1"/>
        <v>44.4</v>
      </c>
      <c r="D28" s="1">
        <f t="shared" si="2"/>
        <v>46.4</v>
      </c>
      <c r="E28" s="1">
        <f t="shared" si="3"/>
        <v>48.1</v>
      </c>
      <c r="F28" s="1">
        <f t="shared" si="4"/>
        <v>49.82000000000001</v>
      </c>
      <c r="G28" s="1"/>
      <c r="H28" s="1"/>
      <c r="I28" s="1"/>
    </row>
    <row r="29" spans="1:9" ht="18">
      <c r="A29" s="1">
        <v>60</v>
      </c>
      <c r="B29" s="1">
        <f t="shared" si="0"/>
        <v>46.519999999999996</v>
      </c>
      <c r="C29" s="1">
        <f t="shared" si="1"/>
        <v>48.28</v>
      </c>
      <c r="D29" s="1">
        <f t="shared" si="2"/>
        <v>50.55</v>
      </c>
      <c r="E29" s="1">
        <f t="shared" si="3"/>
        <v>52.44</v>
      </c>
      <c r="F29" s="1">
        <f t="shared" si="4"/>
        <v>54.370000000000005</v>
      </c>
      <c r="G29" s="1"/>
      <c r="H29" s="1"/>
      <c r="I29" s="1"/>
    </row>
    <row r="30" spans="1:9" ht="18">
      <c r="A30" s="1">
        <v>65</v>
      </c>
      <c r="B30" s="1">
        <f t="shared" si="0"/>
        <v>50.05</v>
      </c>
      <c r="C30" s="1">
        <f t="shared" si="1"/>
        <v>52.160000000000004</v>
      </c>
      <c r="D30" s="1">
        <f t="shared" si="2"/>
        <v>54.699999999999996</v>
      </c>
      <c r="E30" s="1">
        <f t="shared" si="3"/>
        <v>56.78</v>
      </c>
      <c r="F30" s="1">
        <f t="shared" si="4"/>
        <v>58.92</v>
      </c>
      <c r="G30" s="1"/>
      <c r="H30" s="1"/>
      <c r="I30" s="1"/>
    </row>
    <row r="31" spans="1:9" ht="18">
      <c r="A31" s="1">
        <v>70</v>
      </c>
      <c r="B31" s="1">
        <f t="shared" si="0"/>
        <v>53.58</v>
      </c>
      <c r="C31" s="1">
        <f t="shared" si="1"/>
        <v>56.04</v>
      </c>
      <c r="D31" s="1">
        <f t="shared" si="2"/>
        <v>58.849999999999994</v>
      </c>
      <c r="E31" s="1">
        <f t="shared" si="3"/>
        <v>61.12</v>
      </c>
      <c r="F31" s="1">
        <f t="shared" si="4"/>
        <v>63.470000000000006</v>
      </c>
      <c r="G31" s="1"/>
      <c r="H31" s="1"/>
      <c r="I31" s="1"/>
    </row>
    <row r="32" spans="1:9" ht="18">
      <c r="A32" s="1">
        <v>75</v>
      </c>
      <c r="B32" s="1">
        <f t="shared" si="0"/>
        <v>57.11</v>
      </c>
      <c r="C32" s="1">
        <f t="shared" si="1"/>
        <v>59.92</v>
      </c>
      <c r="D32" s="1">
        <f t="shared" si="2"/>
        <v>63</v>
      </c>
      <c r="E32" s="1">
        <f t="shared" si="3"/>
        <v>65.46</v>
      </c>
      <c r="F32" s="1">
        <f t="shared" si="4"/>
        <v>68.02</v>
      </c>
      <c r="G32" s="1"/>
      <c r="H32" s="1"/>
      <c r="I32" s="1"/>
    </row>
    <row r="33" spans="1:9" ht="18">
      <c r="A33" s="1">
        <v>80</v>
      </c>
      <c r="B33" s="1">
        <f t="shared" si="0"/>
        <v>60.64</v>
      </c>
      <c r="C33" s="1">
        <f t="shared" si="1"/>
        <v>63.8</v>
      </c>
      <c r="D33" s="1">
        <f t="shared" si="2"/>
        <v>67.14999999999999</v>
      </c>
      <c r="E33" s="1">
        <f t="shared" si="3"/>
        <v>69.8</v>
      </c>
      <c r="F33" s="1">
        <f t="shared" si="4"/>
        <v>72.57</v>
      </c>
      <c r="G33" s="1"/>
      <c r="H33" s="1"/>
      <c r="I33" s="1"/>
    </row>
    <row r="34" spans="1:9" ht="18">
      <c r="A34" s="1">
        <v>85</v>
      </c>
      <c r="B34" s="1">
        <f t="shared" si="0"/>
        <v>64.17</v>
      </c>
      <c r="C34" s="1">
        <f t="shared" si="1"/>
        <v>67.68</v>
      </c>
      <c r="D34" s="1">
        <f t="shared" si="2"/>
        <v>71.3</v>
      </c>
      <c r="E34" s="1">
        <f t="shared" si="3"/>
        <v>74.14</v>
      </c>
      <c r="F34" s="1">
        <f t="shared" si="4"/>
        <v>77.12</v>
      </c>
      <c r="G34" s="1"/>
      <c r="H34" s="1"/>
      <c r="I34" s="1"/>
    </row>
    <row r="35" spans="1:9" ht="18">
      <c r="A35" s="1">
        <v>90</v>
      </c>
      <c r="B35" s="1">
        <f t="shared" si="0"/>
        <v>67.7</v>
      </c>
      <c r="C35" s="1">
        <f t="shared" si="1"/>
        <v>71.56</v>
      </c>
      <c r="D35" s="1">
        <f t="shared" si="2"/>
        <v>75.45</v>
      </c>
      <c r="E35" s="1">
        <f t="shared" si="3"/>
        <v>78.48</v>
      </c>
      <c r="F35" s="1">
        <f t="shared" si="4"/>
        <v>81.67</v>
      </c>
      <c r="G35" s="1"/>
      <c r="H35" s="1"/>
      <c r="I35" s="1"/>
    </row>
    <row r="36" spans="1:9" ht="18">
      <c r="A36" s="1"/>
      <c r="B36" s="1"/>
      <c r="C36" s="1"/>
      <c r="D36" s="1"/>
      <c r="E36" s="1"/>
      <c r="F36" s="1"/>
      <c r="G36" s="1"/>
      <c r="H36" s="1"/>
      <c r="I36" s="1"/>
    </row>
    <row r="37" spans="1:9" ht="18">
      <c r="A37" s="1"/>
      <c r="B37" s="2" t="s">
        <v>8</v>
      </c>
      <c r="C37" s="2" t="s">
        <v>9</v>
      </c>
      <c r="D37" s="2" t="s">
        <v>7</v>
      </c>
      <c r="E37" s="2" t="s">
        <v>10</v>
      </c>
      <c r="F37" s="2" t="s">
        <v>11</v>
      </c>
      <c r="G37" s="1"/>
      <c r="H37" s="1"/>
      <c r="I37" s="1"/>
    </row>
    <row r="38" spans="1:9" ht="18">
      <c r="A38" s="1" t="s">
        <v>17</v>
      </c>
      <c r="B38" s="1" t="s">
        <v>18</v>
      </c>
      <c r="C38" s="1" t="s">
        <v>18</v>
      </c>
      <c r="D38" s="1" t="s">
        <v>18</v>
      </c>
      <c r="E38" s="1" t="s">
        <v>18</v>
      </c>
      <c r="F38" s="1" t="s">
        <v>18</v>
      </c>
      <c r="G38" s="1"/>
      <c r="H38" s="1"/>
      <c r="I38" s="1"/>
    </row>
    <row r="39" spans="1:9" ht="18">
      <c r="A39" s="3">
        <f aca="true" t="shared" si="5" ref="A39:F49">(A25-32)*5/9</f>
        <v>4.444444444444445</v>
      </c>
      <c r="B39" s="3">
        <f t="shared" si="5"/>
        <v>0.22222222222222143</v>
      </c>
      <c r="C39" s="3">
        <f t="shared" si="5"/>
        <v>0.4222222222222211</v>
      </c>
      <c r="D39" s="3">
        <f t="shared" si="5"/>
        <v>1.083333333333331</v>
      </c>
      <c r="E39" s="3">
        <f t="shared" si="5"/>
        <v>1.7111111111111101</v>
      </c>
      <c r="F39" s="3">
        <f t="shared" si="5"/>
        <v>2.3166666666666678</v>
      </c>
      <c r="G39" s="1"/>
      <c r="H39" s="1"/>
      <c r="I39" s="1"/>
    </row>
    <row r="40" spans="1:9" ht="18">
      <c r="A40" s="3">
        <f t="shared" si="5"/>
        <v>7.222222222222222</v>
      </c>
      <c r="B40" s="3">
        <f t="shared" si="5"/>
        <v>2.183333333333333</v>
      </c>
      <c r="C40" s="3">
        <f t="shared" si="5"/>
        <v>2.577777777777778</v>
      </c>
      <c r="D40" s="3">
        <f t="shared" si="5"/>
        <v>3.3888888888888897</v>
      </c>
      <c r="E40" s="3">
        <f t="shared" si="5"/>
        <v>4.122222222222224</v>
      </c>
      <c r="F40" s="3">
        <f t="shared" si="5"/>
        <v>4.844444444444448</v>
      </c>
      <c r="G40" s="1"/>
      <c r="H40" s="1"/>
      <c r="I40" s="1"/>
    </row>
    <row r="41" spans="1:9" ht="18">
      <c r="A41" s="3">
        <f t="shared" si="5"/>
        <v>10</v>
      </c>
      <c r="B41" s="3">
        <f t="shared" si="5"/>
        <v>4.144444444444441</v>
      </c>
      <c r="C41" s="3">
        <f t="shared" si="5"/>
        <v>4.733333333333335</v>
      </c>
      <c r="D41" s="3">
        <f t="shared" si="5"/>
        <v>5.694444444444445</v>
      </c>
      <c r="E41" s="3">
        <f t="shared" si="5"/>
        <v>6.533333333333332</v>
      </c>
      <c r="F41" s="3">
        <f t="shared" si="5"/>
        <v>7.3722222222222245</v>
      </c>
      <c r="G41" s="1"/>
      <c r="H41" s="1"/>
      <c r="I41" s="1"/>
    </row>
    <row r="42" spans="1:9" ht="18">
      <c r="A42" s="3">
        <f t="shared" si="5"/>
        <v>12.777777777777779</v>
      </c>
      <c r="B42" s="3">
        <f t="shared" si="5"/>
        <v>6.1055555555555525</v>
      </c>
      <c r="C42" s="3">
        <f t="shared" si="5"/>
        <v>6.888888888888888</v>
      </c>
      <c r="D42" s="3">
        <f t="shared" si="5"/>
        <v>8</v>
      </c>
      <c r="E42" s="3">
        <f t="shared" si="5"/>
        <v>8.944444444444445</v>
      </c>
      <c r="F42" s="3">
        <f t="shared" si="5"/>
        <v>9.900000000000004</v>
      </c>
      <c r="G42" s="1"/>
      <c r="H42" s="1"/>
      <c r="I42" s="1"/>
    </row>
    <row r="43" spans="1:9" ht="18">
      <c r="A43" s="3">
        <f t="shared" si="5"/>
        <v>15.555555555555555</v>
      </c>
      <c r="B43" s="3">
        <f t="shared" si="5"/>
        <v>8.066666666666665</v>
      </c>
      <c r="C43" s="3">
        <f t="shared" si="5"/>
        <v>9.044444444444444</v>
      </c>
      <c r="D43" s="3">
        <f t="shared" si="5"/>
        <v>10.305555555555554</v>
      </c>
      <c r="E43" s="3">
        <f t="shared" si="5"/>
        <v>11.355555555555554</v>
      </c>
      <c r="F43" s="3">
        <f t="shared" si="5"/>
        <v>12.42777777777778</v>
      </c>
      <c r="G43" s="1"/>
      <c r="H43" s="1"/>
      <c r="I43" s="1"/>
    </row>
    <row r="44" spans="1:9" ht="18">
      <c r="A44" s="3">
        <f t="shared" si="5"/>
        <v>18.333333333333332</v>
      </c>
      <c r="B44" s="3">
        <f t="shared" si="5"/>
        <v>10.027777777777777</v>
      </c>
      <c r="C44" s="3">
        <f t="shared" si="5"/>
        <v>11.200000000000001</v>
      </c>
      <c r="D44" s="3">
        <f t="shared" si="5"/>
        <v>12.611111111111107</v>
      </c>
      <c r="E44" s="3">
        <f t="shared" si="5"/>
        <v>13.766666666666667</v>
      </c>
      <c r="F44" s="3">
        <f t="shared" si="5"/>
        <v>14.955555555555557</v>
      </c>
      <c r="G44" s="1"/>
      <c r="H44" s="1"/>
      <c r="I44" s="1"/>
    </row>
    <row r="45" spans="1:9" ht="18">
      <c r="A45" s="3">
        <f t="shared" si="5"/>
        <v>21.11111111111111</v>
      </c>
      <c r="B45" s="3">
        <f t="shared" si="5"/>
        <v>11.988888888888887</v>
      </c>
      <c r="C45" s="3">
        <f t="shared" si="5"/>
        <v>13.355555555555554</v>
      </c>
      <c r="D45" s="3">
        <f t="shared" si="5"/>
        <v>14.916666666666664</v>
      </c>
      <c r="E45" s="3">
        <f t="shared" si="5"/>
        <v>16.177777777777777</v>
      </c>
      <c r="F45" s="3">
        <f t="shared" si="5"/>
        <v>17.483333333333334</v>
      </c>
      <c r="G45" s="1"/>
      <c r="H45" s="1"/>
      <c r="I45" s="1"/>
    </row>
    <row r="46" spans="1:9" ht="18">
      <c r="A46" s="3">
        <f t="shared" si="5"/>
        <v>23.88888888888889</v>
      </c>
      <c r="B46" s="3">
        <f t="shared" si="5"/>
        <v>13.95</v>
      </c>
      <c r="C46" s="3">
        <f t="shared" si="5"/>
        <v>15.511111111111113</v>
      </c>
      <c r="D46" s="3">
        <f t="shared" si="5"/>
        <v>17.22222222222222</v>
      </c>
      <c r="E46" s="3">
        <f t="shared" si="5"/>
        <v>18.588888888888885</v>
      </c>
      <c r="F46" s="3">
        <f t="shared" si="5"/>
        <v>20.011111111111106</v>
      </c>
      <c r="G46" s="1"/>
      <c r="H46" s="1"/>
      <c r="I46" s="1"/>
    </row>
    <row r="47" spans="1:9" ht="18">
      <c r="A47" s="3">
        <f t="shared" si="5"/>
        <v>26.666666666666668</v>
      </c>
      <c r="B47" s="3">
        <f t="shared" si="5"/>
        <v>15.91111111111111</v>
      </c>
      <c r="C47" s="3">
        <f t="shared" si="5"/>
        <v>17.666666666666668</v>
      </c>
      <c r="D47" s="3">
        <f t="shared" si="5"/>
        <v>19.52777777777777</v>
      </c>
      <c r="E47" s="3">
        <f t="shared" si="5"/>
        <v>21</v>
      </c>
      <c r="F47" s="3">
        <f t="shared" si="5"/>
        <v>22.538888888888884</v>
      </c>
      <c r="G47" s="1"/>
      <c r="H47" s="1"/>
      <c r="I47" s="1"/>
    </row>
    <row r="48" spans="1:9" ht="18">
      <c r="A48" s="3">
        <f t="shared" si="5"/>
        <v>29.444444444444443</v>
      </c>
      <c r="B48" s="3">
        <f t="shared" si="5"/>
        <v>17.872222222222224</v>
      </c>
      <c r="C48" s="3">
        <f t="shared" si="5"/>
        <v>19.822222222222226</v>
      </c>
      <c r="D48" s="3">
        <f t="shared" si="5"/>
        <v>21.833333333333332</v>
      </c>
      <c r="E48" s="3">
        <f t="shared" si="5"/>
        <v>23.41111111111111</v>
      </c>
      <c r="F48" s="3">
        <f t="shared" si="5"/>
        <v>25.06666666666667</v>
      </c>
      <c r="G48" s="1"/>
      <c r="H48" s="1"/>
      <c r="I48" s="1"/>
    </row>
    <row r="49" spans="1:9" ht="18">
      <c r="A49" s="3">
        <f t="shared" si="5"/>
        <v>32.22222222222222</v>
      </c>
      <c r="B49" s="3">
        <f t="shared" si="5"/>
        <v>19.833333333333332</v>
      </c>
      <c r="C49" s="3">
        <f t="shared" si="5"/>
        <v>21.977777777777778</v>
      </c>
      <c r="D49" s="3">
        <f t="shared" si="5"/>
        <v>24.13888888888889</v>
      </c>
      <c r="E49" s="3">
        <f t="shared" si="5"/>
        <v>25.822222222222226</v>
      </c>
      <c r="F49" s="3">
        <f t="shared" si="5"/>
        <v>27.59444444444445</v>
      </c>
      <c r="G49" s="1"/>
      <c r="H49" s="1"/>
      <c r="I49" s="1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