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6" activeTab="0"/>
  </bookViews>
  <sheets>
    <sheet name="MEYERCALCRVRS" sheetId="1" r:id="rId1"/>
  </sheets>
  <definedNames>
    <definedName name="f_1">'MEYERCALCRVRS'!$A$8</definedName>
    <definedName name="f_2">'MEYERCALCRVRS'!$B$8</definedName>
    <definedName name="fo">'MEYERCALCRVRS'!$E$8</definedName>
    <definedName name="fprime_1">'MEYERCALCRVRS'!$C$8</definedName>
    <definedName name="fprime_2">'MEYERCALCRVRS'!$D$8</definedName>
    <definedName name="_xlnm.Print_Area" localSheetId="0">'MEYERCALCRVRS'!$A$9:$G$19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<sst xmlns="http://schemas.openxmlformats.org/spreadsheetml/2006/main" count="44" uniqueCount="32">
  <si>
    <t>ratio</t>
  </si>
  <si>
    <t>f 1</t>
  </si>
  <si>
    <t>f 2</t>
  </si>
  <si>
    <t>f ' 1</t>
  </si>
  <si>
    <t>f ' 2</t>
  </si>
  <si>
    <t>f 0</t>
  </si>
  <si>
    <t>f D / f 0 range</t>
  </si>
  <si>
    <t>est. f ' 1/f 0</t>
  </si>
  <si>
    <t>meas. f ' 1/f 0</t>
  </si>
  <si>
    <t>est. f ' 2/f 0</t>
  </si>
  <si>
    <t>meas. f ' 2/f 0</t>
  </si>
  <si>
    <t>Air Res.</t>
  </si>
  <si>
    <t>back flexible</t>
  </si>
  <si>
    <t>Top Res.</t>
  </si>
  <si>
    <t>Helmholz</t>
  </si>
  <si>
    <t>Resonance</t>
  </si>
  <si>
    <t>back stiff</t>
  </si>
  <si>
    <t>f B / f ' 1 range</t>
  </si>
  <si>
    <t>Equation (3)</t>
  </si>
  <si>
    <t>Equation (1)</t>
  </si>
  <si>
    <t>Equation (2)</t>
  </si>
  <si>
    <t>Equation (4)</t>
  </si>
  <si>
    <t>est. f 2/f ' 2</t>
  </si>
  <si>
    <t>meas. f 2/ f ' 2</t>
  </si>
  <si>
    <t>est. f 1/ f ' 1</t>
  </si>
  <si>
    <t>meas. f 1/f ' 1</t>
  </si>
  <si>
    <t>This spreadsheet is designed to help the reader to estimate values of f D and f B</t>
  </si>
  <si>
    <t>Cells for reader input are colored in light blue;  automatically calculated values in light green</t>
  </si>
  <si>
    <t xml:space="preserve"> </t>
  </si>
  <si>
    <t>estimated</t>
  </si>
  <si>
    <t>f D</t>
  </si>
  <si>
    <t>f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</si>
</sst>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"/>
    <numFmt numFmtId="166" formatCode="0.0000"/>
  </numFmts>
  <fonts count="5">
    <font>
      <sz val="12"/>
      <name val="Georgia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2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4" fillId="0" borderId="0" xfId="0" applyNumberFormat="1" applyFont="1" applyAlignment="1">
      <alignment horizontal="center"/>
    </xf>
    <xf numFmtId="2" fontId="4" fillId="0" borderId="0" xfId="0" applyFont="1" applyBorder="1" applyAlignment="1">
      <alignment horizontal="center"/>
    </xf>
    <xf numFmtId="2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Border="1" applyAlignment="1">
      <alignment horizontal="center"/>
    </xf>
    <xf numFmtId="2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Font="1" applyFill="1" applyBorder="1" applyAlignment="1">
      <alignment horizontal="center"/>
    </xf>
    <xf numFmtId="2" fontId="0" fillId="0" borderId="0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0" fillId="0" borderId="0" xfId="0" applyAlignment="1" applyProtection="1">
      <alignment horizontal="left"/>
      <protection locked="0"/>
    </xf>
    <xf numFmtId="2" fontId="0" fillId="0" borderId="0" xfId="0" applyAlignment="1" applyProtection="1">
      <alignment horizontal="center"/>
      <protection locked="0"/>
    </xf>
    <xf numFmtId="2" fontId="0" fillId="0" borderId="0" xfId="0" applyFont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" fontId="0" fillId="2" borderId="3" xfId="0" applyFont="1" applyFill="1" applyBorder="1" applyAlignment="1" applyProtection="1">
      <alignment horizontal="center"/>
      <protection locked="0"/>
    </xf>
    <xf numFmtId="2" fontId="0" fillId="2" borderId="4" xfId="0" applyFill="1" applyBorder="1" applyAlignment="1" applyProtection="1">
      <alignment horizontal="center"/>
      <protection locked="0"/>
    </xf>
    <xf numFmtId="2" fontId="0" fillId="2" borderId="2" xfId="0" applyFont="1" applyFill="1" applyBorder="1" applyAlignment="1" applyProtection="1">
      <alignment horizontal="center"/>
      <protection locked="0"/>
    </xf>
    <xf numFmtId="2" fontId="0" fillId="3" borderId="2" xfId="0" applyFill="1" applyBorder="1" applyAlignment="1" applyProtection="1">
      <alignment horizontal="center"/>
      <protection locked="0"/>
    </xf>
    <xf numFmtId="2" fontId="0" fillId="3" borderId="4" xfId="0" applyFill="1" applyBorder="1" applyAlignment="1" applyProtection="1">
      <alignment horizontal="center"/>
      <protection locked="0"/>
    </xf>
    <xf numFmtId="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showOutlineSymbols="0" workbookViewId="0" topLeftCell="B1">
      <selection activeCell="G12" sqref="G12"/>
    </sheetView>
  </sheetViews>
  <sheetFormatPr defaultColWidth="10.59765625" defaultRowHeight="12.75"/>
  <cols>
    <col min="1" max="1" width="11.59765625" style="0" customWidth="1"/>
    <col min="2" max="2" width="10.59765625" style="0" customWidth="1"/>
    <col min="3" max="3" width="11.59765625" style="0" customWidth="1"/>
    <col min="4" max="4" width="10.59765625" style="0" customWidth="1"/>
    <col min="5" max="5" width="11.59765625" style="0" customWidth="1"/>
    <col min="6" max="6" width="10.59765625" style="0" customWidth="1"/>
    <col min="7" max="7" width="11" style="0" customWidth="1"/>
    <col min="8" max="9" width="10.59765625" style="0" customWidth="1"/>
    <col min="10" max="10" width="12.19921875" style="0" customWidth="1"/>
    <col min="11" max="11" width="9.796875" style="0" customWidth="1"/>
    <col min="12" max="12" width="9.3984375" style="0" customWidth="1"/>
    <col min="13" max="13" width="12.3984375" style="0" customWidth="1"/>
    <col min="14" max="14" width="8.3984375" style="0" customWidth="1"/>
    <col min="15" max="17" width="9.3984375" style="0" customWidth="1"/>
    <col min="18" max="18" width="10.3984375" style="0" customWidth="1"/>
    <col min="19" max="19" width="8.3984375" style="0" customWidth="1"/>
    <col min="20" max="16384" width="10.3984375" style="0" customWidth="1"/>
  </cols>
  <sheetData>
    <row r="1" spans="1:7" ht="15">
      <c r="A1" s="14" t="s">
        <v>26</v>
      </c>
      <c r="B1" s="14"/>
      <c r="C1" s="15"/>
      <c r="D1" s="15"/>
      <c r="E1" s="15"/>
      <c r="F1" s="15"/>
      <c r="G1" s="15"/>
    </row>
    <row r="2" spans="1:7" ht="15">
      <c r="A2" s="14" t="s">
        <v>27</v>
      </c>
      <c r="B2" s="14"/>
      <c r="C2" s="15"/>
      <c r="D2" s="15"/>
      <c r="E2" s="15"/>
      <c r="F2" s="15"/>
      <c r="G2" s="15"/>
    </row>
    <row r="3" spans="1:7" ht="15">
      <c r="A3" s="14"/>
      <c r="B3" s="15"/>
      <c r="C3" s="15"/>
      <c r="D3" s="15"/>
      <c r="E3" s="15"/>
      <c r="F3" s="15"/>
      <c r="G3" s="15"/>
    </row>
    <row r="4" spans="1:7" ht="15">
      <c r="A4" s="14"/>
      <c r="B4" s="15"/>
      <c r="C4" s="15"/>
      <c r="D4" s="15"/>
      <c r="E4" s="15"/>
      <c r="F4" s="15"/>
      <c r="G4" s="15"/>
    </row>
    <row r="5" spans="1:7" ht="15">
      <c r="A5" s="29" t="s">
        <v>11</v>
      </c>
      <c r="B5" s="32" t="s">
        <v>13</v>
      </c>
      <c r="C5" s="29" t="s">
        <v>11</v>
      </c>
      <c r="D5" s="32" t="s">
        <v>13</v>
      </c>
      <c r="E5" s="32" t="s">
        <v>14</v>
      </c>
      <c r="F5" s="16"/>
      <c r="G5" s="16"/>
    </row>
    <row r="6" spans="1:7" ht="15">
      <c r="A6" s="30" t="s">
        <v>12</v>
      </c>
      <c r="B6" s="30" t="s">
        <v>12</v>
      </c>
      <c r="C6" s="30" t="s">
        <v>16</v>
      </c>
      <c r="D6" s="30" t="s">
        <v>16</v>
      </c>
      <c r="E6" s="30" t="s">
        <v>15</v>
      </c>
      <c r="F6" s="16"/>
      <c r="G6" s="16"/>
    </row>
    <row r="7" spans="1:7" ht="15">
      <c r="A7" s="31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15"/>
      <c r="G7" s="15"/>
    </row>
    <row r="8" spans="1:7" ht="15">
      <c r="A8" s="17">
        <v>106</v>
      </c>
      <c r="B8" s="17">
        <v>212</v>
      </c>
      <c r="C8" s="17">
        <v>114</v>
      </c>
      <c r="D8" s="17">
        <v>213</v>
      </c>
      <c r="E8" s="17">
        <v>130</v>
      </c>
      <c r="F8" s="15"/>
      <c r="G8" s="15"/>
    </row>
    <row r="9" spans="1:7" ht="15">
      <c r="A9" s="18"/>
      <c r="B9" s="15"/>
      <c r="C9" s="15"/>
      <c r="D9" s="15"/>
      <c r="E9" s="15"/>
      <c r="F9" s="15"/>
      <c r="G9" s="15"/>
    </row>
    <row r="10" spans="1:8" ht="15">
      <c r="A10" s="15"/>
      <c r="B10" s="33" t="s">
        <v>19</v>
      </c>
      <c r="C10" s="33" t="s">
        <v>8</v>
      </c>
      <c r="D10" s="35" t="s">
        <v>29</v>
      </c>
      <c r="E10" s="19"/>
      <c r="F10" s="33" t="s">
        <v>20</v>
      </c>
      <c r="G10" s="33" t="s">
        <v>10</v>
      </c>
      <c r="H10" s="35" t="s">
        <v>29</v>
      </c>
    </row>
    <row r="11" spans="1:8" ht="15">
      <c r="A11" s="15" t="s">
        <v>6</v>
      </c>
      <c r="B11" s="34" t="s">
        <v>7</v>
      </c>
      <c r="C11" s="34" t="s">
        <v>0</v>
      </c>
      <c r="D11" s="36" t="s">
        <v>30</v>
      </c>
      <c r="E11" s="15" t="s">
        <v>6</v>
      </c>
      <c r="F11" s="34" t="s">
        <v>9</v>
      </c>
      <c r="G11" s="34" t="s">
        <v>0</v>
      </c>
      <c r="H11" s="36" t="s">
        <v>30</v>
      </c>
    </row>
    <row r="12" spans="1:12" ht="15">
      <c r="A12" s="20">
        <v>1</v>
      </c>
      <c r="B12" s="22">
        <f aca="true" t="shared" si="0" ref="B12:B25">-0.42*(A12)^2+1.3*A12-0.13</f>
        <v>0.7500000000000001</v>
      </c>
      <c r="C12" s="22">
        <f>fprime_1/fo</f>
        <v>0.8769230769230769</v>
      </c>
      <c r="D12" s="25">
        <f>IF(ABS(C12-B12)&lt;=0.013,A12*fo,"")</f>
      </c>
      <c r="E12" s="20">
        <v>1</v>
      </c>
      <c r="F12" s="22">
        <f aca="true" t="shared" si="1" ref="F12:F25">0.77*(E12)+0.48</f>
        <v>1.25</v>
      </c>
      <c r="G12" s="22">
        <f>fprime_2/fo</f>
        <v>1.6384615384615384</v>
      </c>
      <c r="H12" s="26">
        <f>IF(ABS(G12-F12)&lt;=0.024,E12*fo,"")</f>
      </c>
      <c r="I12" s="9"/>
      <c r="L12" s="3"/>
    </row>
    <row r="13" spans="1:12" ht="15">
      <c r="A13" s="20">
        <v>1.05</v>
      </c>
      <c r="B13" s="22">
        <f t="shared" si="0"/>
        <v>0.7719500000000002</v>
      </c>
      <c r="C13" s="22">
        <f>fprime_1/fo</f>
        <v>0.8769230769230769</v>
      </c>
      <c r="D13" s="25">
        <f>IF(ABS(C13-B13)&lt;=0.013,A13*fo,"")</f>
      </c>
      <c r="E13" s="20">
        <v>1.05</v>
      </c>
      <c r="F13" s="22">
        <f t="shared" si="1"/>
        <v>1.2885</v>
      </c>
      <c r="G13" s="22">
        <f>fprime_2/fo</f>
        <v>1.6384615384615384</v>
      </c>
      <c r="H13" s="26">
        <f>IF(ABS(G13-F13)&lt;=0.024,E13*fo,"")</f>
      </c>
      <c r="I13" s="8"/>
      <c r="L13" s="3"/>
    </row>
    <row r="14" spans="1:12" ht="15">
      <c r="A14" s="20">
        <v>1.1</v>
      </c>
      <c r="B14" s="22">
        <f t="shared" si="0"/>
        <v>0.7918000000000001</v>
      </c>
      <c r="C14" s="22">
        <f>fprime_1/fo</f>
        <v>0.8769230769230769</v>
      </c>
      <c r="D14" s="25">
        <f>IF(ABS(C14-B14)&lt;=0.013,A14*fo,"")</f>
      </c>
      <c r="E14" s="20">
        <v>1.1</v>
      </c>
      <c r="F14" s="22">
        <f t="shared" si="1"/>
        <v>1.327</v>
      </c>
      <c r="G14" s="22">
        <f>fprime_2/fo</f>
        <v>1.6384615384615384</v>
      </c>
      <c r="H14" s="26">
        <f>IF(ABS(G14-F14)&lt;=0.024,E14*fo,"")</f>
      </c>
      <c r="I14" s="8"/>
      <c r="L14" s="3"/>
    </row>
    <row r="15" spans="1:12" ht="15">
      <c r="A15" s="20">
        <v>1.15</v>
      </c>
      <c r="B15" s="22">
        <f t="shared" si="0"/>
        <v>0.80955</v>
      </c>
      <c r="C15" s="22">
        <f>fprime_1/fo</f>
        <v>0.8769230769230769</v>
      </c>
      <c r="D15" s="25">
        <f>IF(ABS(C15-B15)&lt;=0.013,A15*fo,"")</f>
      </c>
      <c r="E15" s="20">
        <v>1.15</v>
      </c>
      <c r="F15" s="22">
        <f t="shared" si="1"/>
        <v>1.3655</v>
      </c>
      <c r="G15" s="22">
        <f>fprime_2/fo</f>
        <v>1.6384615384615384</v>
      </c>
      <c r="H15" s="26">
        <f>IF(ABS(G15-F15)&lt;=0.024,E15*fo,"")</f>
      </c>
      <c r="I15" s="6"/>
      <c r="L15" s="3"/>
    </row>
    <row r="16" spans="1:12" ht="15">
      <c r="A16" s="20">
        <v>1.2</v>
      </c>
      <c r="B16" s="22">
        <f t="shared" si="0"/>
        <v>0.8252</v>
      </c>
      <c r="C16" s="22">
        <f>fprime_1/fo</f>
        <v>0.8769230769230769</v>
      </c>
      <c r="D16" s="25">
        <f>IF(ABS(C16-B16)&lt;=0.013,A16*fo,"")</f>
      </c>
      <c r="E16" s="20">
        <v>1.2</v>
      </c>
      <c r="F16" s="22">
        <f t="shared" si="1"/>
        <v>1.404</v>
      </c>
      <c r="G16" s="22">
        <f>fprime_2/fo</f>
        <v>1.6384615384615384</v>
      </c>
      <c r="H16" s="26">
        <f>IF(ABS(G16-F16)&lt;=0.024,E16*fo,"")</f>
      </c>
      <c r="I16" s="6"/>
      <c r="L16" s="3"/>
    </row>
    <row r="17" spans="1:12" ht="15">
      <c r="A17" s="20">
        <v>1.25</v>
      </c>
      <c r="B17" s="22">
        <f t="shared" si="0"/>
        <v>0.83875</v>
      </c>
      <c r="C17" s="22">
        <f>fprime_1/fo</f>
        <v>0.8769230769230769</v>
      </c>
      <c r="D17" s="25">
        <f>IF(ABS(C17-B17)&lt;=0.013,A17*fo,"")</f>
      </c>
      <c r="E17" s="20">
        <v>1.25</v>
      </c>
      <c r="F17" s="22">
        <f t="shared" si="1"/>
        <v>1.4425</v>
      </c>
      <c r="G17" s="22">
        <f>fprime_2/fo</f>
        <v>1.6384615384615384</v>
      </c>
      <c r="H17" s="26">
        <f>IF(ABS(G17-F17)&lt;=0.024,E17*fo,"")</f>
      </c>
      <c r="I17" s="6"/>
      <c r="J17" s="13"/>
      <c r="K17" s="7"/>
      <c r="L17" s="3"/>
    </row>
    <row r="18" spans="1:12" ht="15">
      <c r="A18" s="20">
        <v>1.3</v>
      </c>
      <c r="B18" s="22">
        <f t="shared" si="0"/>
        <v>0.8502000000000001</v>
      </c>
      <c r="C18" s="22">
        <f>fprime_1/fo</f>
        <v>0.8769230769230769</v>
      </c>
      <c r="D18" s="25">
        <f>IF(ABS(C18-B18)&lt;=0.013,A18*fo,"")</f>
      </c>
      <c r="E18" s="20">
        <v>1.3</v>
      </c>
      <c r="F18" s="22">
        <f t="shared" si="1"/>
        <v>1.481</v>
      </c>
      <c r="G18" s="22">
        <f>fprime_2/fo</f>
        <v>1.6384615384615384</v>
      </c>
      <c r="H18" s="26">
        <f>IF(ABS(G18-F18)&lt;=0.024,E18*fo,"")</f>
      </c>
      <c r="I18" s="6"/>
      <c r="J18" s="13"/>
      <c r="K18" s="7"/>
      <c r="L18" s="3"/>
    </row>
    <row r="19" spans="1:12" ht="15">
      <c r="A19" s="20">
        <v>1.35</v>
      </c>
      <c r="B19" s="22">
        <f t="shared" si="0"/>
        <v>0.85955</v>
      </c>
      <c r="C19" s="22">
        <f>fprime_1/fo</f>
        <v>0.8769230769230769</v>
      </c>
      <c r="D19" s="25">
        <f>IF(ABS(C19-B19)&lt;=0.013,A19*fo,"")</f>
      </c>
      <c r="E19" s="20">
        <v>1.35</v>
      </c>
      <c r="F19" s="22">
        <f t="shared" si="1"/>
        <v>1.5195</v>
      </c>
      <c r="G19" s="22">
        <f>fprime_2/fo</f>
        <v>1.6384615384615384</v>
      </c>
      <c r="H19" s="26">
        <f>IF(ABS(G19-F19)&lt;=0.024,E19*fo,"")</f>
      </c>
      <c r="I19" s="6"/>
      <c r="J19" s="13"/>
      <c r="K19" s="7"/>
      <c r="L19" s="3"/>
    </row>
    <row r="20" spans="1:12" ht="15">
      <c r="A20" s="20">
        <v>1.4</v>
      </c>
      <c r="B20" s="22">
        <f t="shared" si="0"/>
        <v>0.8668</v>
      </c>
      <c r="C20" s="22">
        <f>fprime_1/fo</f>
        <v>0.8769230769230769</v>
      </c>
      <c r="D20" s="25">
        <f>IF(ABS(C20-B20)&lt;=0.013,A20*fo,"")</f>
        <v>182</v>
      </c>
      <c r="E20" s="20">
        <v>1.4</v>
      </c>
      <c r="F20" s="22">
        <f t="shared" si="1"/>
        <v>1.5579999999999998</v>
      </c>
      <c r="G20" s="22">
        <f>fprime_2/fo</f>
        <v>1.6384615384615384</v>
      </c>
      <c r="H20" s="26">
        <f>IF(ABS(G20-F20)&lt;=0.024,E20*fo,"")</f>
      </c>
      <c r="I20" s="6"/>
      <c r="J20" s="13"/>
      <c r="K20" s="7"/>
      <c r="L20" s="3"/>
    </row>
    <row r="21" spans="1:12" ht="15">
      <c r="A21" s="20">
        <v>1.45</v>
      </c>
      <c r="B21" s="22">
        <f t="shared" si="0"/>
        <v>0.8719499999999999</v>
      </c>
      <c r="C21" s="22">
        <f>fprime_1/fo</f>
        <v>0.8769230769230769</v>
      </c>
      <c r="D21" s="25">
        <f>IF(ABS(C21-B21)&lt;=0.013,A21*fo,"")</f>
        <v>188.5</v>
      </c>
      <c r="E21" s="20">
        <v>1.45</v>
      </c>
      <c r="F21" s="22">
        <f t="shared" si="1"/>
        <v>1.5965</v>
      </c>
      <c r="G21" s="22">
        <f>fprime_2/fo</f>
        <v>1.6384615384615384</v>
      </c>
      <c r="H21" s="26">
        <f>IF(ABS(G21-F21)&lt;=0.024,E21*fo,"")</f>
      </c>
      <c r="I21" s="11"/>
      <c r="J21" s="12"/>
      <c r="K21" s="10"/>
      <c r="L21" s="3"/>
    </row>
    <row r="22" spans="1:12" ht="15">
      <c r="A22" s="20">
        <v>1.5</v>
      </c>
      <c r="B22" s="22">
        <f t="shared" si="0"/>
        <v>0.8750000000000003</v>
      </c>
      <c r="C22" s="22">
        <f>fprime_1/fo</f>
        <v>0.8769230769230769</v>
      </c>
      <c r="D22" s="25">
        <f>IF(ABS(C22-B22)&lt;=0.013,A22*fo,"")</f>
        <v>195</v>
      </c>
      <c r="E22" s="20">
        <v>1.5</v>
      </c>
      <c r="F22" s="22">
        <f t="shared" si="1"/>
        <v>1.635</v>
      </c>
      <c r="G22" s="22">
        <f>fprime_2/fo</f>
        <v>1.6384615384615384</v>
      </c>
      <c r="H22" s="26">
        <f>IF(ABS(G22-F22)&lt;=0.024,E22*fo,"")</f>
        <v>195</v>
      </c>
      <c r="I22" s="11"/>
      <c r="J22" s="12"/>
      <c r="K22" s="10"/>
      <c r="L22" s="3"/>
    </row>
    <row r="23" spans="1:12" ht="15">
      <c r="A23" s="20">
        <v>1.55</v>
      </c>
      <c r="B23" s="22">
        <f t="shared" si="0"/>
        <v>0.8759500000000001</v>
      </c>
      <c r="C23" s="22">
        <f>fprime_1/fo</f>
        <v>0.8769230769230769</v>
      </c>
      <c r="D23" s="25">
        <f>IF(ABS(C23-B23)&lt;=0.013,A23*fo,"")</f>
        <v>201.5</v>
      </c>
      <c r="E23" s="20">
        <v>1.55</v>
      </c>
      <c r="F23" s="22">
        <f t="shared" si="1"/>
        <v>1.6735</v>
      </c>
      <c r="G23" s="22">
        <f>fprime_2/fo</f>
        <v>1.6384615384615384</v>
      </c>
      <c r="H23" s="26">
        <f>IF(ABS(G23-F23)&lt;=0.024,E23*fo,"")</f>
      </c>
      <c r="I23" s="11"/>
      <c r="J23" s="12"/>
      <c r="K23" s="10"/>
      <c r="L23" s="3"/>
    </row>
    <row r="24" spans="1:12" ht="15">
      <c r="A24" s="20">
        <v>1.6</v>
      </c>
      <c r="B24" s="22">
        <f t="shared" si="0"/>
        <v>0.8747999999999999</v>
      </c>
      <c r="C24" s="22">
        <f>fprime_1/fo</f>
        <v>0.8769230769230769</v>
      </c>
      <c r="D24" s="25">
        <f>IF(ABS(C24-B24)&lt;=0.013,A24*fo,"")</f>
        <v>208</v>
      </c>
      <c r="E24" s="20">
        <v>1.6</v>
      </c>
      <c r="F24" s="22">
        <f t="shared" si="1"/>
        <v>1.7120000000000002</v>
      </c>
      <c r="G24" s="22">
        <f>fprime_2/fo</f>
        <v>1.6384615384615384</v>
      </c>
      <c r="H24" s="26">
        <f>IF(ABS(G24-F24)&lt;=0.024,E24*fo,"")</f>
      </c>
      <c r="I24" s="11"/>
      <c r="J24" s="12"/>
      <c r="K24" s="10"/>
      <c r="L24" s="3"/>
    </row>
    <row r="25" spans="1:11" ht="15">
      <c r="A25" s="20">
        <v>1.65</v>
      </c>
      <c r="B25" s="22">
        <f t="shared" si="0"/>
        <v>0.8715500000000002</v>
      </c>
      <c r="C25" s="22">
        <f>fprime_1/fo</f>
        <v>0.8769230769230769</v>
      </c>
      <c r="D25" s="25">
        <f>IF(ABS(C25-B25)&lt;=0.013,A25*fo,"")</f>
        <v>214.5</v>
      </c>
      <c r="E25" s="20">
        <v>1.65</v>
      </c>
      <c r="F25" s="22">
        <f t="shared" si="1"/>
        <v>1.7505</v>
      </c>
      <c r="G25" s="22">
        <f>fprime_2/fo</f>
        <v>1.6384615384615384</v>
      </c>
      <c r="H25" s="26">
        <f>IF(ABS(G25-F25)&lt;=0.024,E25*fo,"")</f>
      </c>
      <c r="I25" s="8"/>
      <c r="J25" s="8"/>
      <c r="K25" s="8"/>
    </row>
    <row r="26" spans="1:7" ht="15">
      <c r="A26" s="15"/>
      <c r="B26" s="15"/>
      <c r="C26" s="15"/>
      <c r="D26" s="15"/>
      <c r="E26" s="15"/>
      <c r="F26" s="15"/>
      <c r="G26" s="15"/>
    </row>
    <row r="27" spans="1:7" ht="15">
      <c r="A27" s="15" t="s">
        <v>28</v>
      </c>
      <c r="B27" s="15"/>
      <c r="C27" s="15"/>
      <c r="D27" s="15"/>
      <c r="E27" s="15"/>
      <c r="F27" s="15"/>
      <c r="G27" s="15"/>
    </row>
    <row r="28" spans="1:8" ht="15">
      <c r="A28" s="15"/>
      <c r="B28" s="15" t="s">
        <v>18</v>
      </c>
      <c r="C28" s="15"/>
      <c r="D28" s="24" t="s">
        <v>29</v>
      </c>
      <c r="E28" s="15"/>
      <c r="F28" s="15" t="s">
        <v>21</v>
      </c>
      <c r="G28" s="15"/>
      <c r="H28" s="24" t="s">
        <v>29</v>
      </c>
    </row>
    <row r="29" spans="1:9" ht="15">
      <c r="A29" s="15" t="s">
        <v>17</v>
      </c>
      <c r="B29" s="15" t="s">
        <v>22</v>
      </c>
      <c r="C29" s="15" t="s">
        <v>23</v>
      </c>
      <c r="D29" s="24" t="s">
        <v>31</v>
      </c>
      <c r="E29" s="15" t="s">
        <v>17</v>
      </c>
      <c r="F29" s="15" t="s">
        <v>24</v>
      </c>
      <c r="G29" s="15" t="s">
        <v>25</v>
      </c>
      <c r="H29" s="24" t="s">
        <v>31</v>
      </c>
      <c r="I29" s="1"/>
    </row>
    <row r="30" spans="1:9" ht="15">
      <c r="A30" s="21">
        <v>1.65</v>
      </c>
      <c r="B30" s="23">
        <f>-0.214*(A30)^3+0.84*(A30)^2-0.82*(A30)+0.99</f>
        <v>0.9625852500000001</v>
      </c>
      <c r="C30" s="23">
        <f>f_2/fprime_2</f>
        <v>0.9953051643192489</v>
      </c>
      <c r="D30" s="25">
        <f>IF(C30-B30&lt;=0.018,A30*fprime_1,"")</f>
      </c>
      <c r="E30" s="21">
        <v>1.45</v>
      </c>
      <c r="F30" s="23">
        <f>-0.217*(E30)^2+0.82*(E30)+0.16</f>
        <v>0.8927574999999999</v>
      </c>
      <c r="G30" s="23">
        <f>f_1/fprime_1</f>
        <v>0.9298245614035088</v>
      </c>
      <c r="H30" s="25">
        <f>IF(G30-F30&lt;=0.018,E30*fprime_1,"")</f>
      </c>
      <c r="I30" s="2"/>
    </row>
    <row r="31" spans="1:9" ht="15">
      <c r="A31" s="21">
        <v>1.7</v>
      </c>
      <c r="B31" s="23">
        <f aca="true" t="shared" si="2" ref="B31:B47">-0.214*(A31)^3+0.84*(A31)^2-0.82*(A31)+0.99</f>
        <v>0.9722179999999998</v>
      </c>
      <c r="C31" s="23">
        <f>f_2/fprime_2</f>
        <v>0.9953051643192489</v>
      </c>
      <c r="D31" s="25">
        <f>IF(C31-B31&lt;=0.018,A31*fprime_1,"")</f>
      </c>
      <c r="E31" s="21">
        <v>1.5</v>
      </c>
      <c r="F31" s="23">
        <f aca="true" t="shared" si="3" ref="F31:F47">-0.217*(E31)^2+0.82*(E31)+0.16</f>
        <v>0.9017499999999999</v>
      </c>
      <c r="G31" s="23">
        <f>f_1/fprime_1</f>
        <v>0.9298245614035088</v>
      </c>
      <c r="H31" s="25">
        <f>IF(G31-F31&lt;=0.018,E31*fprime_1,"")</f>
      </c>
      <c r="I31" s="5"/>
    </row>
    <row r="32" spans="1:9" ht="15">
      <c r="A32" s="21">
        <v>1.75</v>
      </c>
      <c r="B32" s="23">
        <f t="shared" si="2"/>
        <v>0.9805937499999999</v>
      </c>
      <c r="C32" s="23">
        <f>f_2/fprime_2</f>
        <v>0.9953051643192489</v>
      </c>
      <c r="D32" s="25">
        <f>IF(C32-B32&lt;=0.018,A32*fprime_1,"")</f>
        <v>199.5</v>
      </c>
      <c r="E32" s="21">
        <v>1.55</v>
      </c>
      <c r="F32" s="23">
        <f t="shared" si="3"/>
        <v>0.9096574999999999</v>
      </c>
      <c r="G32" s="23">
        <f>f_1/fprime_1</f>
        <v>0.9298245614035088</v>
      </c>
      <c r="H32" s="25">
        <f>IF(G32-F32&lt;=0.018,E32*fprime_1,"")</f>
      </c>
      <c r="I32" s="3"/>
    </row>
    <row r="33" spans="1:9" ht="15">
      <c r="A33" s="21">
        <v>1.8</v>
      </c>
      <c r="B33" s="23">
        <f t="shared" si="2"/>
        <v>0.987552</v>
      </c>
      <c r="C33" s="23">
        <f>f_2/fprime_2</f>
        <v>0.9953051643192489</v>
      </c>
      <c r="D33" s="25">
        <f>IF(C33-B33&lt;=0.018,A33*fprime_1,"")</f>
        <v>205.20000000000002</v>
      </c>
      <c r="E33" s="21">
        <v>1.6</v>
      </c>
      <c r="F33" s="23">
        <f t="shared" si="3"/>
        <v>0.91648</v>
      </c>
      <c r="G33" s="23">
        <f>f_1/fprime_1</f>
        <v>0.9298245614035088</v>
      </c>
      <c r="H33" s="25">
        <f>IF(G33-F33&lt;=0.018,E33*fprime_1,"")</f>
        <v>182.4</v>
      </c>
      <c r="I33" s="4"/>
    </row>
    <row r="34" spans="1:9" ht="15">
      <c r="A34" s="21">
        <v>1.85</v>
      </c>
      <c r="B34" s="23">
        <f t="shared" si="2"/>
        <v>0.9929322500000002</v>
      </c>
      <c r="C34" s="23">
        <f>f_2/fprime_2</f>
        <v>0.9953051643192489</v>
      </c>
      <c r="D34" s="25">
        <f>IF(C34-B34&lt;=0.018,A34*fprime_1,"")</f>
        <v>210.9</v>
      </c>
      <c r="E34" s="21">
        <v>1.65</v>
      </c>
      <c r="F34" s="23">
        <f t="shared" si="3"/>
        <v>0.9222174999999999</v>
      </c>
      <c r="G34" s="23">
        <f>f_1/fprime_1</f>
        <v>0.9298245614035088</v>
      </c>
      <c r="H34" s="25">
        <f>IF(G34-F34&lt;=0.018,E34*fprime_1,"")</f>
        <v>188.1</v>
      </c>
      <c r="I34" s="4"/>
    </row>
    <row r="35" spans="1:9" ht="15">
      <c r="A35" s="21">
        <v>1.9</v>
      </c>
      <c r="B35" s="23">
        <f t="shared" si="2"/>
        <v>0.9965740000000003</v>
      </c>
      <c r="C35" s="23">
        <f>f_2/fprime_2</f>
        <v>0.9953051643192489</v>
      </c>
      <c r="D35" s="25">
        <f>IF(C35-B35&lt;=0.018,A35*fprime_1,"")</f>
        <v>216.6</v>
      </c>
      <c r="E35" s="21">
        <v>1.7</v>
      </c>
      <c r="F35" s="23">
        <f t="shared" si="3"/>
        <v>0.92687</v>
      </c>
      <c r="G35" s="23">
        <f>f_1/fprime_1</f>
        <v>0.9298245614035088</v>
      </c>
      <c r="H35" s="25">
        <f>IF(G35-F35&lt;=0.018,E35*fprime_1,"")</f>
        <v>193.79999999999998</v>
      </c>
      <c r="I35" s="4"/>
    </row>
    <row r="36" spans="1:9" ht="15">
      <c r="A36" s="21">
        <v>1.95</v>
      </c>
      <c r="B36" s="23">
        <f t="shared" si="2"/>
        <v>0.9983167499999999</v>
      </c>
      <c r="C36" s="23">
        <f>f_2/fprime_2</f>
        <v>0.9953051643192489</v>
      </c>
      <c r="D36" s="25">
        <f>IF(C36-B36&lt;=0.018,A36*fprime_1,"")</f>
        <v>222.29999999999998</v>
      </c>
      <c r="E36" s="21">
        <v>1.75</v>
      </c>
      <c r="F36" s="23">
        <f t="shared" si="3"/>
        <v>0.9304374999999999</v>
      </c>
      <c r="G36" s="23">
        <f>f_1/fprime_1</f>
        <v>0.9298245614035088</v>
      </c>
      <c r="H36" s="25">
        <f>IF(G36-F36&lt;=0.018,E36*fprime_1,"")</f>
        <v>199.5</v>
      </c>
      <c r="I36" s="4"/>
    </row>
    <row r="37" spans="1:9" ht="15">
      <c r="A37" s="21">
        <v>2</v>
      </c>
      <c r="B37" s="23">
        <f t="shared" si="2"/>
        <v>0.998</v>
      </c>
      <c r="C37" s="23">
        <f>f_2/fprime_2</f>
        <v>0.9953051643192489</v>
      </c>
      <c r="D37" s="25">
        <f>IF(C37-B37&lt;=0.018,A37*fprime_1,"")</f>
        <v>228</v>
      </c>
      <c r="E37" s="21">
        <v>1.8</v>
      </c>
      <c r="F37" s="23">
        <f t="shared" si="3"/>
        <v>0.93292</v>
      </c>
      <c r="G37" s="23">
        <f>f_1/fprime_1</f>
        <v>0.9298245614035088</v>
      </c>
      <c r="H37" s="25">
        <f>IF(G37-F37&lt;=0.018,E37*fprime_1,"")</f>
        <v>205.20000000000002</v>
      </c>
      <c r="I37" s="4"/>
    </row>
    <row r="38" spans="1:9" ht="15">
      <c r="A38" s="21">
        <v>2.05</v>
      </c>
      <c r="B38" s="23">
        <f t="shared" si="2"/>
        <v>0.99546325</v>
      </c>
      <c r="C38" s="23">
        <f>f_2/fprime_2</f>
        <v>0.9953051643192489</v>
      </c>
      <c r="D38" s="25">
        <f>IF(C38-B38&lt;=0.018,A38*fprime_1,"")</f>
        <v>233.7</v>
      </c>
      <c r="E38" s="21">
        <v>1.85</v>
      </c>
      <c r="F38" s="23">
        <f t="shared" si="3"/>
        <v>0.9343174999999999</v>
      </c>
      <c r="G38" s="23">
        <f>f_1/fprime_1</f>
        <v>0.9298245614035088</v>
      </c>
      <c r="H38" s="25">
        <f>IF(G38-F38&lt;=0.018,E38*fprime_1,"")</f>
        <v>210.9</v>
      </c>
      <c r="I38" s="4"/>
    </row>
    <row r="39" spans="1:8" ht="15">
      <c r="A39" s="21">
        <v>2.1</v>
      </c>
      <c r="B39" s="23">
        <f t="shared" si="2"/>
        <v>0.9905459999999999</v>
      </c>
      <c r="C39" s="23">
        <f>f_2/fprime_2</f>
        <v>0.9953051643192489</v>
      </c>
      <c r="D39" s="25">
        <f>IF(C39-B39&lt;=0.018,A39*fprime_1,"")</f>
        <v>239.4</v>
      </c>
      <c r="E39" s="21">
        <v>1.9</v>
      </c>
      <c r="F39" s="23">
        <f t="shared" si="3"/>
        <v>0.9346299999999998</v>
      </c>
      <c r="G39" s="23">
        <f>f_1/fprime_1</f>
        <v>0.9298245614035088</v>
      </c>
      <c r="H39" s="25">
        <f>IF(G39-F39&lt;=0.018,E39*fprime_1,"")</f>
        <v>216.6</v>
      </c>
    </row>
    <row r="40" spans="1:8" ht="15">
      <c r="A40" s="21">
        <v>2.15</v>
      </c>
      <c r="B40" s="23">
        <f t="shared" si="2"/>
        <v>0.9830877499999999</v>
      </c>
      <c r="C40" s="23">
        <f>f_2/fprime_2</f>
        <v>0.9953051643192489</v>
      </c>
      <c r="D40" s="25">
        <f>IF(C40-B40&lt;=0.018,A40*fprime_1,"")</f>
        <v>245.1</v>
      </c>
      <c r="E40" s="21">
        <v>1.95</v>
      </c>
      <c r="F40" s="23">
        <f t="shared" si="3"/>
        <v>0.9338575000000001</v>
      </c>
      <c r="G40" s="23">
        <f>f_1/fprime_1</f>
        <v>0.9298245614035088</v>
      </c>
      <c r="H40" s="25">
        <f>IF(G40-F40&lt;=0.018,E40*fprime_1,"")</f>
        <v>222.29999999999998</v>
      </c>
    </row>
    <row r="41" spans="1:8" ht="15">
      <c r="A41" s="21">
        <v>2.2</v>
      </c>
      <c r="B41" s="23">
        <f t="shared" si="2"/>
        <v>0.972928</v>
      </c>
      <c r="C41" s="23">
        <f>f_2/fprime_2</f>
        <v>0.9953051643192489</v>
      </c>
      <c r="D41" s="25">
        <f>IF(C41-B41&lt;=0.018,A41*fprime_1,"")</f>
      </c>
      <c r="E41" s="21">
        <v>2</v>
      </c>
      <c r="F41" s="23">
        <f t="shared" si="3"/>
        <v>0.9319999999999999</v>
      </c>
      <c r="G41" s="23">
        <f>f_1/fprime_1</f>
        <v>0.9298245614035088</v>
      </c>
      <c r="H41" s="25">
        <f>IF(G41-F41&lt;=0.018,E41*fprime_1,"")</f>
        <v>228</v>
      </c>
    </row>
    <row r="42" spans="1:8" ht="15">
      <c r="A42" s="21">
        <v>2.25</v>
      </c>
      <c r="B42" s="23">
        <f t="shared" si="2"/>
        <v>0.9599062499999995</v>
      </c>
      <c r="C42" s="23">
        <f>f_2/fprime_2</f>
        <v>0.9953051643192489</v>
      </c>
      <c r="D42" s="25">
        <f>IF(C42-B42&lt;=0.018,A42*fprime_1,"")</f>
      </c>
      <c r="E42" s="21">
        <v>2.05</v>
      </c>
      <c r="F42" s="23">
        <f t="shared" si="3"/>
        <v>0.9290575</v>
      </c>
      <c r="G42" s="23">
        <f>f_1/fprime_1</f>
        <v>0.9298245614035088</v>
      </c>
      <c r="H42" s="25">
        <f>IF(G42-F42&lt;=0.018,E42*fprime_1,"")</f>
        <v>233.7</v>
      </c>
    </row>
    <row r="43" spans="1:8" ht="15">
      <c r="A43" s="21">
        <v>2.3</v>
      </c>
      <c r="B43" s="23">
        <f t="shared" si="2"/>
        <v>0.9438620000000004</v>
      </c>
      <c r="C43" s="23">
        <f>f_2/fprime_2</f>
        <v>0.9953051643192489</v>
      </c>
      <c r="D43" s="25">
        <f>IF(C43-B43&lt;=0.018,A43*fprime_1,"")</f>
      </c>
      <c r="E43" s="21">
        <v>2.1</v>
      </c>
      <c r="F43" s="23">
        <f t="shared" si="3"/>
        <v>0.92503</v>
      </c>
      <c r="G43" s="23">
        <f>f_1/fprime_1</f>
        <v>0.9298245614035088</v>
      </c>
      <c r="H43" s="25">
        <f>IF(G43-F43&lt;=0.018,E43*fprime_1,"")</f>
        <v>239.4</v>
      </c>
    </row>
    <row r="44" spans="1:8" ht="15">
      <c r="A44" s="21">
        <v>2.35</v>
      </c>
      <c r="B44" s="23">
        <f t="shared" si="2"/>
        <v>0.9246347499999998</v>
      </c>
      <c r="C44" s="23">
        <f>f_2/fprime_2</f>
        <v>0.9953051643192489</v>
      </c>
      <c r="D44" s="25">
        <f>IF(C44-B44&lt;=0.018,A44*fprime_1,"")</f>
      </c>
      <c r="E44" s="21">
        <v>2.15</v>
      </c>
      <c r="F44" s="23">
        <f t="shared" si="3"/>
        <v>0.9199175</v>
      </c>
      <c r="G44" s="23">
        <f>f_1/fprime_1</f>
        <v>0.9298245614035088</v>
      </c>
      <c r="H44" s="25">
        <f>IF(G44-F44&lt;=0.018,E44*fprime_1,"")</f>
        <v>245.1</v>
      </c>
    </row>
    <row r="45" spans="1:8" ht="15">
      <c r="A45" s="21">
        <v>2.4</v>
      </c>
      <c r="B45" s="23">
        <f t="shared" si="2"/>
        <v>0.9020640000000002</v>
      </c>
      <c r="C45" s="23">
        <f>f_2/fprime_2</f>
        <v>0.9953051643192489</v>
      </c>
      <c r="D45" s="25">
        <f>IF(C45-B45&lt;=0.018,A45*fprime_1,"")</f>
      </c>
      <c r="E45" s="21">
        <v>2.2</v>
      </c>
      <c r="F45" s="23">
        <f t="shared" si="3"/>
        <v>0.91372</v>
      </c>
      <c r="G45" s="23">
        <f>f_1/fprime_1</f>
        <v>0.9298245614035088</v>
      </c>
      <c r="H45" s="25">
        <f>IF(G45-F45&lt;=0.018,E45*fprime_1,"")</f>
        <v>250.8</v>
      </c>
    </row>
    <row r="46" spans="1:8" ht="15">
      <c r="A46" s="21">
        <v>2.45</v>
      </c>
      <c r="B46" s="23">
        <f t="shared" si="2"/>
        <v>0.8759892499999997</v>
      </c>
      <c r="C46" s="23">
        <f>f_2/fprime_2</f>
        <v>0.9953051643192489</v>
      </c>
      <c r="D46" s="25">
        <f>IF(C46-B46&lt;=0.018,A46*fprime_1,"")</f>
      </c>
      <c r="E46" s="21">
        <v>2.25</v>
      </c>
      <c r="F46" s="23">
        <f t="shared" si="3"/>
        <v>0.9064375000000001</v>
      </c>
      <c r="G46" s="23">
        <f>f_1/fprime_1</f>
        <v>0.9298245614035088</v>
      </c>
      <c r="H46" s="25">
        <f>IF(G46-F46&lt;=0.018,E46*fprime_1,"")</f>
      </c>
    </row>
    <row r="47" spans="1:8" ht="15">
      <c r="A47" s="21">
        <v>2.5</v>
      </c>
      <c r="B47" s="23">
        <f t="shared" si="2"/>
        <v>0.8462500000000002</v>
      </c>
      <c r="C47" s="23">
        <f>f_2/fprime_2</f>
        <v>0.9953051643192489</v>
      </c>
      <c r="D47" s="25">
        <f>IF(C47-B47&lt;=0.018,A47*fprime_1,"")</f>
      </c>
      <c r="E47" s="21">
        <v>2.3</v>
      </c>
      <c r="F47" s="23">
        <f t="shared" si="3"/>
        <v>0.8980699999999998</v>
      </c>
      <c r="G47" s="23">
        <f>f_1/fprime_1</f>
        <v>0.9298245614035088</v>
      </c>
      <c r="H47" s="25">
        <f>IF(G47-F47&lt;=0.018,E47*fprime_1,"")</f>
      </c>
    </row>
    <row r="48" spans="5:8" ht="15">
      <c r="E48" s="27"/>
      <c r="F48" s="27"/>
      <c r="G48" s="27"/>
      <c r="H48" s="28"/>
    </row>
    <row r="49" spans="5:8" ht="15">
      <c r="E49" s="27"/>
      <c r="F49" s="27"/>
      <c r="G49" s="27"/>
      <c r="H49" s="28"/>
    </row>
  </sheetData>
  <printOptions verticalCentered="1"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David Hurd</dc:creator>
  <cp:keywords/>
  <dc:description/>
  <cp:lastModifiedBy>David C. Hurd</cp:lastModifiedBy>
  <cp:lastPrinted>2000-07-08T21:48:08Z</cp:lastPrinted>
  <dcterms:created xsi:type="dcterms:W3CDTF">2000-07-05T18:04:59Z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